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970" windowHeight="7680" tabRatio="904" activeTab="0"/>
  </bookViews>
  <sheets>
    <sheet name="Berechnungsprogramm" sheetId="1" r:id="rId1"/>
    <sheet name="ARI" sheetId="2" r:id="rId2"/>
    <sheet name="Bopp&amp;Reuther" sheetId="3" r:id="rId3"/>
    <sheet name="LESER" sheetId="4" r:id="rId4"/>
    <sheet name="DB" sheetId="5" r:id="rId5"/>
  </sheets>
  <definedNames>
    <definedName name="_xlnm.Print_Area" localSheetId="0">'Berechnungsprogramm'!$A$1:$G$102</definedName>
    <definedName name="solver_adj" localSheetId="0" hidden="1">'Berechnungsprogramm'!$G$89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'Berechnungsprogramm'!$E$87</definedName>
    <definedName name="solver_lhs2" localSheetId="0" hidden="1">'Berechnungsprogramm'!$E$78</definedName>
    <definedName name="solver_lhs3" localSheetId="0" hidden="1">'Berechnungsprogramm'!$G$89</definedName>
    <definedName name="solver_lhs4" localSheetId="0" hidden="1">'Berechnungsprogramm'!$C$87</definedName>
    <definedName name="solver_lhs5" localSheetId="0" hidden="1">'Berechnungsprogramm'!$C$87</definedName>
    <definedName name="solver_lhs6" localSheetId="0" hidden="1">'Berechnungsprogramm'!$E$72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'Berechnungsprogramm'!$G$87</definedName>
    <definedName name="solver_pre" localSheetId="0" hidden="1">0.0001</definedName>
    <definedName name="solver_rel1" localSheetId="0" hidden="1">1</definedName>
    <definedName name="solver_rel2" localSheetId="0" hidden="1">2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hs1" localSheetId="0" hidden="1">'Berechnungsprogramm'!$C$87</definedName>
    <definedName name="solver_rhs2" localSheetId="0" hidden="1">'Berechnungsprogramm'!$G$87</definedName>
    <definedName name="solver_rhs3" localSheetId="0" hidden="1">'Berechnungsprogramm'!$E$73</definedName>
    <definedName name="solver_rhs4" localSheetId="0" hidden="1">1</definedName>
    <definedName name="solver_rhs5" localSheetId="0" hidden="1">'Berechnungsprogramm'!$E$73</definedName>
    <definedName name="solver_rhs6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Hans Bullack.</author>
  </authors>
  <commentList>
    <comment ref="C70" authorId="0">
      <text>
        <r>
          <rPr>
            <sz val="8"/>
            <rFont val="Tahoma"/>
            <family val="2"/>
          </rPr>
          <t xml:space="preserve">Summme der Verluswerte durch:
Umlenkung,scharfe Kanten, Reduzierung , Erweiterung etc.
</t>
        </r>
        <r>
          <rPr>
            <b/>
            <sz val="8"/>
            <rFont val="Tahoma"/>
            <family val="2"/>
          </rPr>
          <t xml:space="preserve">Anhaltswerte 
</t>
        </r>
        <r>
          <rPr>
            <sz val="8"/>
            <rFont val="Tahoma"/>
            <family val="2"/>
          </rPr>
          <t xml:space="preserve">Ableitungsflanschpaar  ~  0,1
</t>
        </r>
        <r>
          <rPr>
            <sz val="8"/>
            <rFont val="Tahoma"/>
            <family val="0"/>
          </rPr>
          <t xml:space="preserve">Umlenkverluste von 90 ° Rohrbögen
R = 1,5 x D  : 0,24
R = 3,0 x D  : 0,16
Rohr glatt, keine scharfe Kanten 
</t>
        </r>
        <r>
          <rPr>
            <b/>
            <sz val="8"/>
            <rFont val="Tahoma"/>
            <family val="2"/>
          </rPr>
          <t>Werte eher zu groß als zu klein abschätzen .</t>
        </r>
      </text>
    </comment>
    <comment ref="C52" authorId="0">
      <text>
        <r>
          <rPr>
            <b/>
            <sz val="8"/>
            <rFont val="Tahoma"/>
            <family val="2"/>
          </rPr>
          <t>Rohrrauhigkeit  k  verschiedener Rohrwst.</t>
        </r>
        <r>
          <rPr>
            <sz val="8"/>
            <rFont val="Tahoma"/>
            <family val="0"/>
          </rPr>
          <t xml:space="preserve">
Stahl nahtlos neu Walzhaut                              0,02 - 0,06
                               gebeizt                               0,03 - 0,04
                 mäßig verrostet                               0,15 - 0,40
                 leicht verkrustet                               0,20 - 0,40
Stahlrohr geschweisst neu                                0,05 - 0,10
Wasser- Dampfleitungen , gereinigt                 0,04</t>
        </r>
      </text>
    </comment>
    <comment ref="B3" authorId="0">
      <text>
        <r>
          <rPr>
            <b/>
            <sz val="8"/>
            <rFont val="Tahoma"/>
            <family val="2"/>
          </rPr>
          <t>Literatur :</t>
        </r>
        <r>
          <rPr>
            <sz val="8"/>
            <rFont val="Tahoma"/>
            <family val="0"/>
          </rPr>
          <t xml:space="preserve">
1.) Glück :  "Zustands-und Stoffwerte" Wasser,Dampf,Luft.   
     Approximationgleichungen für Heißdampf
2.) Elsner/Fischer/Klinger: "Thermophysikalische    
     Stoffeigenschaften von Wasser"   
    Verlag f.Grundstoffindustrie Leipzig 1982</t>
        </r>
      </text>
    </comment>
    <comment ref="C26" authorId="0">
      <text>
        <r>
          <rPr>
            <sz val="8"/>
            <rFont val="Tahoma"/>
            <family val="0"/>
          </rPr>
          <t xml:space="preserve">Die Parameter  </t>
        </r>
        <r>
          <rPr>
            <b/>
            <sz val="8"/>
            <rFont val="Tahoma"/>
            <family val="2"/>
          </rPr>
          <t>v, t</t>
        </r>
        <r>
          <rPr>
            <sz val="8"/>
            <rFont val="Tahoma"/>
            <family val="0"/>
          </rPr>
          <t xml:space="preserve">   weichen etwas von den tatsächlichen Werten im Zustand  p0  ab , also in dem Zustand der Entspannung.  Der Einfluß auf die Genauigkeit der Berechnung ist jedoch  unerheblich und wird vernachlässigt.</t>
        </r>
      </text>
    </comment>
    <comment ref="C96" authorId="0">
      <text>
        <r>
          <rPr>
            <sz val="8"/>
            <rFont val="Tahoma"/>
            <family val="0"/>
          </rPr>
          <t>Abhängig von der Rohrlänge. 
Die niedrige Temp. kann schon angenommen werden, wenn die  Ausblaseleitung  &gt;  1  m  ist.</t>
        </r>
      </text>
    </comment>
    <comment ref="C97" authorId="0">
      <text>
        <r>
          <rPr>
            <sz val="8"/>
            <rFont val="Tahoma"/>
            <family val="0"/>
          </rPr>
          <t>Vn : Dampfgeschwindigkeit  &lt;  Vs
Vs : Schallgeschwindigkeit</t>
        </r>
      </text>
    </comment>
    <comment ref="D88" authorId="0">
      <text>
        <r>
          <rPr>
            <sz val="8"/>
            <rFont val="Tahoma"/>
            <family val="0"/>
          </rPr>
          <t xml:space="preserve">Keine Ergebnisdaten wenn :
  </t>
        </r>
        <r>
          <rPr>
            <b/>
            <sz val="8"/>
            <color indexed="10"/>
            <rFont val="Tahoma"/>
            <family val="2"/>
          </rPr>
          <t xml:space="preserve">Iteration erfüllt
</t>
        </r>
        <r>
          <rPr>
            <sz val="8"/>
            <rFont val="Tahoma"/>
            <family val="2"/>
          </rPr>
          <t>Korrogieren Sie geringfügig den
zeta-Wert in Zeile 70  und berechnen Sie neu .</t>
        </r>
      </text>
    </comment>
    <comment ref="D85" authorId="0">
      <text>
        <r>
          <rPr>
            <u val="single"/>
            <sz val="8"/>
            <rFont val="Tahoma"/>
            <family val="2"/>
          </rPr>
          <t xml:space="preserve">Wenn </t>
        </r>
        <r>
          <rPr>
            <sz val="8"/>
            <rFont val="Tahoma"/>
            <family val="0"/>
          </rPr>
          <t xml:space="preserve">: " </t>
        </r>
        <r>
          <rPr>
            <b/>
            <sz val="8"/>
            <color indexed="10"/>
            <rFont val="Tahoma"/>
            <family val="2"/>
          </rPr>
          <t>erfüllt , - den  Berechnen  Schalter klicken</t>
        </r>
        <r>
          <rPr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"
</t>
        </r>
        <r>
          <rPr>
            <u val="single"/>
            <sz val="8"/>
            <rFont val="Tahoma"/>
            <family val="2"/>
          </rPr>
          <t>und  in Zeile 88</t>
        </r>
        <r>
          <rPr>
            <sz val="8"/>
            <rFont val="Tahoma"/>
            <family val="0"/>
          </rPr>
          <t xml:space="preserve"> : "</t>
        </r>
        <r>
          <rPr>
            <b/>
            <sz val="8"/>
            <color indexed="10"/>
            <rFont val="Tahoma"/>
            <family val="2"/>
          </rPr>
          <t xml:space="preserve"> Iteration nicht erfüllt</t>
        </r>
        <r>
          <rPr>
            <sz val="8"/>
            <rFont val="Tahoma"/>
            <family val="0"/>
          </rPr>
          <t xml:space="preserve"> "
ist der </t>
        </r>
        <r>
          <rPr>
            <b/>
            <sz val="8"/>
            <rFont val="Tahoma"/>
            <family val="2"/>
          </rPr>
          <t>graue Schalter zu klicken</t>
        </r>
        <r>
          <rPr>
            <sz val="8"/>
            <rFont val="Tahoma"/>
            <family val="0"/>
          </rPr>
          <t xml:space="preserve">. 
Damit starten Sie den EXCEL Solver für die Iterationsrechnung .
- Der Solver meldet sich mit dem Ergebnisfenster .
   </t>
        </r>
        <r>
          <rPr>
            <i/>
            <sz val="8"/>
            <rFont val="Tahoma"/>
            <family val="2"/>
          </rPr>
          <t>" Solver hat eine Lösung gefunden. Alle Nebenbedingunngen  
     und Optionen wurden eingehallten."</t>
        </r>
        <r>
          <rPr>
            <sz val="8"/>
            <rFont val="Tahoma"/>
            <family val="0"/>
          </rPr>
          <t xml:space="preserve">
-   Klicken Sie auf  OK. 
-  Die Ergebnisse werden angezeigt.
   Maßgebend zu beurteilen sind die Zeilen 89 - 92 . 
   Alle weiteren Schritte und Lösungen werden angezeigt .</t>
        </r>
      </text>
    </comment>
    <comment ref="C90" authorId="0">
      <text>
        <r>
          <rPr>
            <sz val="8"/>
            <rFont val="Tahoma"/>
            <family val="0"/>
          </rPr>
          <t xml:space="preserve">zulässig ohne Faltenbalg  = 15 %
zulässig mit Faltenbalg     =  30 %
</t>
        </r>
      </text>
    </comment>
    <comment ref="B18" authorId="0">
      <text>
        <r>
          <rPr>
            <b/>
            <sz val="8"/>
            <rFont val="Arial"/>
            <family val="2"/>
          </rPr>
          <t>gem. AD Merkblatt A2  zulässig :</t>
        </r>
        <r>
          <rPr>
            <sz val="8"/>
            <rFont val="Arial"/>
            <family val="2"/>
          </rPr>
          <t xml:space="preserve">
Vollhub SV :  0,5 = &lt; alpha &lt; 1
Normal SV :  0,08 =&lt; alpha &lt; 1
Proportional SV : 0,08 =&lt; alpha &lt; 1
Hubbegrenzung siehe  AD Pkt.10.</t>
        </r>
      </text>
    </comment>
    <comment ref="C55" authorId="0">
      <text>
        <r>
          <rPr>
            <b/>
            <sz val="8"/>
            <rFont val="Tahoma"/>
            <family val="2"/>
          </rPr>
          <t xml:space="preserve">Richtwerte :
</t>
        </r>
        <r>
          <rPr>
            <sz val="8"/>
            <rFont val="Tahoma"/>
            <family val="2"/>
          </rPr>
          <t xml:space="preserve">Stutzen aufgesetzt gerundet  = 0,1
Stutzen durchgesteckt =  0,5 - 0,8 </t>
        </r>
        <r>
          <rPr>
            <sz val="8"/>
            <rFont val="Tahoma"/>
            <family val="0"/>
          </rPr>
          <t xml:space="preserve">Rohrbogen 90°  : R = 1,5 x D  = 0,24
                             R = 3,0 x D = 0,16
</t>
        </r>
        <r>
          <rPr>
            <b/>
            <sz val="8"/>
            <rFont val="Tahoma"/>
            <family val="2"/>
          </rPr>
          <t>Werte eher zu groß als zu klein abschätzen .</t>
        </r>
      </text>
    </comment>
    <comment ref="C56" authorId="0">
      <text>
        <r>
          <rPr>
            <b/>
            <sz val="8"/>
            <color indexed="10"/>
            <rFont val="Tahoma"/>
            <family val="2"/>
          </rPr>
          <t xml:space="preserve">Richtwerte  Zeitfaktor </t>
        </r>
        <r>
          <rPr>
            <b/>
            <sz val="8"/>
            <rFont val="Tahoma"/>
            <family val="2"/>
          </rPr>
          <t xml:space="preserve">
ARI / Leser :  </t>
        </r>
        <r>
          <rPr>
            <sz val="8"/>
            <rFont val="Tahoma"/>
            <family val="2"/>
          </rPr>
          <t xml:space="preserve"> für alle  SV = 85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Bopp &amp; Reuther :  
       do :      20      40      50     80     110      200</t>
        </r>
        <r>
          <rPr>
            <sz val="8"/>
            <rFont val="Tahoma"/>
            <family val="0"/>
          </rPr>
          <t xml:space="preserve">
Si 6305 :     183     220     218    210    208      220
Si 6304 :      98      141     154    170    186      
Si 6303 :      76      102     116    140    160     198
Si 6301/02:  65      93       105    127    144    
</t>
        </r>
        <r>
          <rPr>
            <b/>
            <sz val="8"/>
            <rFont val="Tahoma"/>
            <family val="2"/>
          </rPr>
          <t xml:space="preserve">
min Wert für weitere  =  80 </t>
        </r>
      </text>
    </comment>
    <comment ref="C25" authorId="0">
      <text>
        <r>
          <rPr>
            <sz val="8"/>
            <rFont val="Tahoma"/>
            <family val="0"/>
          </rPr>
          <t>Auf der sicheren Seite liegend mit 
Z = 1 gerechnet für  Reaktionskräfte</t>
        </r>
      </text>
    </comment>
    <comment ref="C18" authorId="0">
      <text>
        <r>
          <rPr>
            <sz val="8"/>
            <rFont val="Arial"/>
            <family val="2"/>
          </rPr>
          <t xml:space="preserve">Maßgebend ist das angezeigte </t>
        </r>
        <r>
          <rPr>
            <b/>
            <sz val="8"/>
            <rFont val="Arial"/>
            <family val="2"/>
          </rPr>
          <t>Druckverhältnis</t>
        </r>
        <r>
          <rPr>
            <sz val="8"/>
            <rFont val="Arial"/>
            <family val="2"/>
          </rPr>
          <t xml:space="preserve"> .
alpha nach Diagramm  ARI  bestimmen . </t>
        </r>
        <r>
          <rPr>
            <sz val="8"/>
            <color indexed="10"/>
            <rFont val="Arial"/>
            <family val="2"/>
          </rPr>
          <t xml:space="preserve">
</t>
        </r>
        <r>
          <rPr>
            <u val="single"/>
            <sz val="8"/>
            <rFont val="Arial"/>
            <family val="2"/>
          </rPr>
          <t>vorgehensweise :</t>
        </r>
        <r>
          <rPr>
            <sz val="8"/>
            <rFont val="Arial"/>
            <family val="2"/>
          </rPr>
          <t xml:space="preserve"> 
- Hersteller in unterer Registerzeile anklicken
- alpa (min) aus Diagramm  ( do  ist noch nicht   
   bekannt )
- in Zeile 19 eintragen
- do  berechnen 
- alpha ggf. korrigieren entsprechend  do  neu    
  berechnen </t>
        </r>
      </text>
    </comment>
    <comment ref="D18" authorId="0">
      <text>
        <r>
          <rPr>
            <sz val="8"/>
            <rFont val="Arial"/>
            <family val="2"/>
          </rPr>
          <t xml:space="preserve">Maßgebend ist das angezeigte </t>
        </r>
        <r>
          <rPr>
            <b/>
            <sz val="8"/>
            <rFont val="Arial"/>
            <family val="2"/>
          </rPr>
          <t>Druckverhältnis</t>
        </r>
        <r>
          <rPr>
            <sz val="8"/>
            <rFont val="Arial"/>
            <family val="2"/>
          </rPr>
          <t xml:space="preserve"> .
alpha nach Diagramm  Bopp &amp; Reuther  bestimmen. </t>
        </r>
        <r>
          <rPr>
            <sz val="8"/>
            <color indexed="10"/>
            <rFont val="Arial"/>
            <family val="2"/>
          </rPr>
          <t xml:space="preserve">
</t>
        </r>
        <r>
          <rPr>
            <u val="single"/>
            <sz val="8"/>
            <rFont val="Arial"/>
            <family val="2"/>
          </rPr>
          <t>vorgehensweise :</t>
        </r>
        <r>
          <rPr>
            <sz val="8"/>
            <rFont val="Arial"/>
            <family val="2"/>
          </rPr>
          <t xml:space="preserve"> 
- Hersteller in unterer Registerzeile anklicken
- alpa (min) aus Diagramm  ( do  ist noch nicht    
  bekannt )
- in Zeile 19 eintragen
- do  berechnen 
- alpha ggf. korrigieren entsprechend  do  neu    
  berechnen </t>
        </r>
      </text>
    </comment>
    <comment ref="E18" authorId="0">
      <text>
        <r>
          <rPr>
            <sz val="8"/>
            <rFont val="Arial"/>
            <family val="2"/>
          </rPr>
          <t xml:space="preserve">Maßgebend ist das angezeigte </t>
        </r>
        <r>
          <rPr>
            <b/>
            <sz val="8"/>
            <rFont val="Arial"/>
            <family val="2"/>
          </rPr>
          <t>Druckverhältnis</t>
        </r>
        <r>
          <rPr>
            <sz val="8"/>
            <rFont val="Arial"/>
            <family val="2"/>
          </rPr>
          <t xml:space="preserve"> .
alpha nach Diagramme Leser  bestimmen. </t>
        </r>
        <r>
          <rPr>
            <sz val="8"/>
            <color indexed="10"/>
            <rFont val="Arial"/>
            <family val="2"/>
          </rPr>
          <t xml:space="preserve">
</t>
        </r>
        <r>
          <rPr>
            <u val="single"/>
            <sz val="8"/>
            <rFont val="Arial"/>
            <family val="2"/>
          </rPr>
          <t>vorgehensweise :</t>
        </r>
        <r>
          <rPr>
            <sz val="8"/>
            <rFont val="Arial"/>
            <family val="2"/>
          </rPr>
          <t xml:space="preserve"> 
- Hersteller in unterer Registerzeile anklicken
- alpa (min) aus Diagramm  ( do  ist noch nicht    
   bekannt )
- in Zeile 19 eintragen
- do  berechnen 
- alpha ggf. korrigieren entsprechend  do  neu    
  berechnen </t>
        </r>
      </text>
    </comment>
    <comment ref="F18" authorId="0">
      <text>
        <r>
          <rPr>
            <sz val="8"/>
            <rFont val="Tahoma"/>
            <family val="0"/>
          </rPr>
          <t xml:space="preserve">Daten nach Katalog bestimmen .
</t>
        </r>
      </text>
    </comment>
    <comment ref="C72" authorId="0">
      <text>
        <r>
          <rPr>
            <sz val="8"/>
            <rFont val="Tahoma"/>
            <family val="0"/>
          </rPr>
          <t xml:space="preserve">Aus </t>
        </r>
        <r>
          <rPr>
            <b/>
            <sz val="8"/>
            <rFont val="Tahoma"/>
            <family val="2"/>
          </rPr>
          <t>Lärmschutzgründen</t>
        </r>
        <r>
          <rPr>
            <sz val="8"/>
            <rFont val="Tahoma"/>
            <family val="0"/>
          </rPr>
          <t xml:space="preserve"> sollte der Mündungsdruck am Ausgang  und insbesondere bei großem Massenstrom  kleiner als der Umgebungsdruck sein. 
Bei einem Abblasedruck   p =</t>
        </r>
        <r>
          <rPr>
            <b/>
            <sz val="8"/>
            <rFont val="Tahoma"/>
            <family val="2"/>
          </rPr>
          <t>&gt;</t>
        </r>
        <r>
          <rPr>
            <sz val="8"/>
            <rFont val="Tahoma"/>
            <family val="2"/>
          </rPr>
          <t xml:space="preserve"> 1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bar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 ist die Ausblasegeschwindigkeit gleich der Schallgeschwindigkeit . Damit wird der hohe  Lärmpegel verursacht.
</t>
        </r>
        <r>
          <rPr>
            <b/>
            <sz val="8"/>
            <rFont val="Tahoma"/>
            <family val="2"/>
          </rPr>
          <t>Maßnahme : D</t>
        </r>
        <r>
          <rPr>
            <b/>
            <sz val="7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 größer dimensionieren </t>
        </r>
      </text>
    </comment>
    <comment ref="C99" authorId="0">
      <text>
        <r>
          <rPr>
            <b/>
            <sz val="8"/>
            <rFont val="Tahoma"/>
            <family val="2"/>
          </rPr>
          <t xml:space="preserve">Sicherheitsfaktor  S = 4  </t>
        </r>
        <r>
          <rPr>
            <sz val="8"/>
            <rFont val="Tahoma"/>
            <family val="0"/>
          </rPr>
          <t xml:space="preserve"> 
</t>
        </r>
        <r>
          <rPr>
            <u val="single"/>
            <sz val="8"/>
            <rFont val="Tahoma"/>
            <family val="2"/>
          </rPr>
          <t xml:space="preserve">gem. Sonderdruck  Technische Überwachung 1995.                                </t>
        </r>
        <r>
          <rPr>
            <sz val="8"/>
            <rFont val="Tahoma"/>
            <family val="0"/>
          </rPr>
          <t xml:space="preserve">
Gewährleistung der Stabilität der Rohrleitung bei Überschreiten des zulässigen Behälterdrucks.
Vermeidung von Rohrknicken und Abwendung instationärer Beschleunigungskräfte. </t>
        </r>
      </text>
    </comment>
  </commentList>
</comments>
</file>

<file path=xl/sharedStrings.xml><?xml version="1.0" encoding="utf-8"?>
<sst xmlns="http://schemas.openxmlformats.org/spreadsheetml/2006/main" count="274" uniqueCount="228">
  <si>
    <t>Geltungsbereich</t>
  </si>
  <si>
    <t>mm</t>
  </si>
  <si>
    <t>Einheit</t>
  </si>
  <si>
    <t>Formel /  Zeichen</t>
  </si>
  <si>
    <t>Werte - Tabelle</t>
  </si>
  <si>
    <t xml:space="preserve">   Bemerkungen</t>
  </si>
  <si>
    <t>K</t>
  </si>
  <si>
    <t>Druckdifferenz</t>
  </si>
  <si>
    <t>kg / h</t>
  </si>
  <si>
    <t>° C</t>
  </si>
  <si>
    <t xml:space="preserve">abzuleitender Massenstrom  </t>
  </si>
  <si>
    <t xml:space="preserve">bar </t>
  </si>
  <si>
    <t xml:space="preserve">Einheit </t>
  </si>
  <si>
    <t>Formel / Zeichen</t>
  </si>
  <si>
    <t>absolute Temperatur</t>
  </si>
  <si>
    <t>Bearbeiter</t>
  </si>
  <si>
    <t>Benennung</t>
  </si>
  <si>
    <t>Rohr - Innendurchmesser</t>
  </si>
  <si>
    <t>N</t>
  </si>
  <si>
    <t xml:space="preserve">   zulässige Eingabe </t>
  </si>
  <si>
    <t>Cn</t>
  </si>
  <si>
    <t>Mn</t>
  </si>
  <si>
    <t xml:space="preserve">auftretende Reaktionskraft </t>
  </si>
  <si>
    <t>infolge Druckverlust</t>
  </si>
  <si>
    <t>bar</t>
  </si>
  <si>
    <t>zulässige Leitungslänge zur</t>
  </si>
  <si>
    <t>b</t>
  </si>
  <si>
    <t>Ma</t>
  </si>
  <si>
    <t xml:space="preserve">Ca </t>
  </si>
  <si>
    <t xml:space="preserve">  Bemerkungen</t>
  </si>
  <si>
    <t>A 20 rechts</t>
  </si>
  <si>
    <t>Zähler Z.69</t>
  </si>
  <si>
    <t>-</t>
  </si>
  <si>
    <t>äquival. Sum.Widerstand</t>
  </si>
  <si>
    <r>
      <t xml:space="preserve">mm </t>
    </r>
    <r>
      <rPr>
        <vertAlign val="superscript"/>
        <sz val="8"/>
        <rFont val="Arial"/>
        <family val="2"/>
      </rPr>
      <t>2</t>
    </r>
  </si>
  <si>
    <t>maßgebende Ausflußfunktion</t>
  </si>
  <si>
    <t>Bopp &amp; Reuther</t>
  </si>
  <si>
    <t>erford. Strömungsdurchmesser</t>
  </si>
  <si>
    <t>Nennweite Ventilausgang</t>
  </si>
  <si>
    <t xml:space="preserve">Länge der Ausblaseleitung </t>
  </si>
  <si>
    <t xml:space="preserve">      nach jeder Änderung von Daten ist die Iteration zu wiederholen</t>
  </si>
  <si>
    <t>Betriebs - / Betreiberangaben</t>
  </si>
  <si>
    <t>Bemerkungen</t>
  </si>
  <si>
    <t>Vermeidung v. Zulaufresonanzen</t>
  </si>
  <si>
    <t>statischer Druck vor dem SV</t>
  </si>
  <si>
    <t>dynam. Fremgegendruck hinter SV</t>
  </si>
  <si>
    <t>engster  Strömungsquerschnitt</t>
  </si>
  <si>
    <t>zulässige Leitungslänge</t>
  </si>
  <si>
    <t>Größenbemessung des  SV</t>
  </si>
  <si>
    <t>zulässige Einbaulänge</t>
  </si>
  <si>
    <t>bei angegebenen Druckverhältnis</t>
  </si>
  <si>
    <t xml:space="preserve">Ausblaseleitung </t>
  </si>
  <si>
    <t>Ansprechüberdruck des SV</t>
  </si>
  <si>
    <t>e = 0,03 ;    a = 0,15 ; a = 0,30</t>
  </si>
  <si>
    <r>
      <t>f</t>
    </r>
    <r>
      <rPr>
        <i/>
        <sz val="6"/>
        <rFont val="Arial"/>
        <family val="2"/>
      </rPr>
      <t>E</t>
    </r>
  </si>
  <si>
    <t xml:space="preserve">  durch Ausströmen bedingte Reaktionskraft </t>
  </si>
  <si>
    <t>Rauhigkeit der Rohrleitungen</t>
  </si>
  <si>
    <t xml:space="preserve">weitere Literatur , Quellen </t>
  </si>
  <si>
    <t>Widerstandswerte : Formstücke / Einbau</t>
  </si>
  <si>
    <t>Rohrreibungswert Zulauf</t>
  </si>
  <si>
    <t>Rohrreibungswert  Auslauf</t>
  </si>
  <si>
    <t>maßgebender Rohrleitungswiderstand</t>
  </si>
  <si>
    <t>SUM Widerstandswerte der Rohrleitung</t>
  </si>
  <si>
    <t>SUM Widerstand bei Reihenschaltung</t>
  </si>
  <si>
    <r>
      <t>f</t>
    </r>
    <r>
      <rPr>
        <i/>
        <sz val="6"/>
        <rFont val="Arial"/>
        <family val="2"/>
      </rPr>
      <t>A</t>
    </r>
  </si>
  <si>
    <t>Fremdgegendruck hinter d.  SV</t>
  </si>
  <si>
    <t>berechn. Druck am Rohrende</t>
  </si>
  <si>
    <t>Prüfung (4)</t>
  </si>
  <si>
    <t>Prüfung (6)</t>
  </si>
  <si>
    <t>vorhandenes Druckverhältnis</t>
  </si>
  <si>
    <t>Fächenverhältnisse</t>
  </si>
  <si>
    <t>Zuleitung zum SV</t>
  </si>
  <si>
    <t xml:space="preserve">   Flächenverhältnis</t>
  </si>
  <si>
    <t>Iterationsgleichung zur Berechnung von   pa</t>
  </si>
  <si>
    <t>Vs</t>
  </si>
  <si>
    <t>in  KN</t>
  </si>
  <si>
    <t>Tn</t>
  </si>
  <si>
    <t>spezifisches Volumen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</si>
  <si>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kg</t>
    </r>
  </si>
  <si>
    <t>Druckmittelbeiwert</t>
  </si>
  <si>
    <t>Si</t>
  </si>
  <si>
    <t>Sattdampf</t>
  </si>
  <si>
    <t>Sattdampf - Temperatur</t>
  </si>
  <si>
    <t>Thermophysikalische Dampfwerte</t>
  </si>
  <si>
    <r>
      <t xml:space="preserve">V </t>
    </r>
    <r>
      <rPr>
        <sz val="7"/>
        <rFont val="Arial"/>
        <family val="2"/>
      </rPr>
      <t>(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/ h )</t>
    </r>
  </si>
  <si>
    <t>Elsner/Fischer/Klinger : "Thermophysikalische Stoffeigenschaften Wasser ",  VEB Deutscher Verlag für Grundstoffindustrie Leipzig  1982</t>
  </si>
  <si>
    <t xml:space="preserve">          Sattdampf</t>
  </si>
  <si>
    <t>p in bar(abs)</t>
  </si>
  <si>
    <t>in ° C</t>
  </si>
  <si>
    <t>m ³ / kg</t>
  </si>
  <si>
    <t>X</t>
  </si>
  <si>
    <r>
      <t xml:space="preserve">m 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h</t>
    </r>
  </si>
  <si>
    <t>X = Druckmittelbeiwert aus AD</t>
  </si>
  <si>
    <t>v = 1/ rho ( n )</t>
  </si>
  <si>
    <r>
      <t xml:space="preserve">Korrekturmöglichkeit </t>
    </r>
    <r>
      <rPr>
        <sz val="8"/>
        <rFont val="Arial"/>
        <family val="2"/>
      </rPr>
      <t>:1.) Durchmesser d. Zuleitung nicht ausreichend, 2 ) Verlustwerte prüfen, 3 ) anderes SV, do größer</t>
    </r>
  </si>
  <si>
    <t xml:space="preserve">ab Seite 35 :  Wasser und Dampf  </t>
  </si>
  <si>
    <t>Ausströmender Dampfdruck</t>
  </si>
  <si>
    <t>Eingabezellen gelb ,  Sattdampf nach Auswahl in Datenbank , Abblasen in Umgebung</t>
  </si>
  <si>
    <t>unterkritisches Druckverhältnis</t>
  </si>
  <si>
    <t>überkritisches Druckverhältnis</t>
  </si>
  <si>
    <t>zul. Druck für SV ohne Faltenbalg</t>
  </si>
  <si>
    <t>zul. Druck für SV mit Faltenbalg</t>
  </si>
  <si>
    <t xml:space="preserve">Sattdampf ;    AD 2000- A2   und AD- Ergänzung vom 02.2002 </t>
  </si>
  <si>
    <t>Zustandsgröße Dampfdruck</t>
  </si>
  <si>
    <t>ARI</t>
  </si>
  <si>
    <t>andere Hersteller</t>
  </si>
  <si>
    <t>maßgeb. abzuleitender Massenstrom</t>
  </si>
  <si>
    <t>Druck des abzusichernden Systems</t>
  </si>
  <si>
    <t>Zeitfaktor</t>
  </si>
  <si>
    <t>abzusichernden Systems</t>
  </si>
  <si>
    <t>zulässiger Betriebsüberdruck des</t>
  </si>
  <si>
    <t>maßgebendes Druckverhältnis</t>
  </si>
  <si>
    <t>gewählter Hersteller</t>
  </si>
  <si>
    <t xml:space="preserve">Spezifizierung des SV </t>
  </si>
  <si>
    <r>
      <t xml:space="preserve">X </t>
    </r>
    <r>
      <rPr>
        <sz val="7"/>
        <rFont val="Arial"/>
        <family val="2"/>
      </rPr>
      <t>( rechn. /  Datenbank )</t>
    </r>
  </si>
  <si>
    <t>1) Goßlau / Dr.Weyl , Sonderdr.TÜV 4. Auf 95 , Auslegung von Si-V / Berstscheiben</t>
  </si>
  <si>
    <t xml:space="preserve">Zuleitung,  Ausblaseleitung,  Systemparameter </t>
  </si>
  <si>
    <t>Temp am Rohrende bei Austritt</t>
  </si>
  <si>
    <t>vorh. Dampfgeschwindigkeit</t>
  </si>
  <si>
    <t>Blatt  1 v 2</t>
  </si>
  <si>
    <t>Systemdruck  beim Ausblasen</t>
  </si>
  <si>
    <t>Standardreihe :</t>
  </si>
  <si>
    <r>
      <t xml:space="preserve">DN </t>
    </r>
    <r>
      <rPr>
        <sz val="9"/>
        <rFont val="Arial"/>
        <family val="2"/>
      </rPr>
      <t xml:space="preserve">   20   25     32   40   50    65     80   100   125   150</t>
    </r>
  </si>
  <si>
    <r>
      <t>do</t>
    </r>
    <r>
      <rPr>
        <sz val="9"/>
        <rFont val="Arial"/>
        <family val="2"/>
      </rPr>
      <t xml:space="preserve">    18   22,5   29   36   45   58,5   72    90    106   125</t>
    </r>
  </si>
  <si>
    <t>Einstelldruck   bar</t>
  </si>
  <si>
    <t xml:space="preserve">       0,20    0,30    0,40    0,50    0,60    0,70    0,80    0,90    1,00    1,20      1,50    1,60    1,80    2,00    2,50   3,00   =&gt;3,50   &gt;3,50    =&gt;4,00</t>
  </si>
  <si>
    <t>DN 20 - 100</t>
  </si>
  <si>
    <t xml:space="preserve">       0,57    0,59    0,61    0,62    0,64    0,66    0,67    0,68    0,70    0,73     0,75      0,68    0,69    0,70    0,72   0,73       0,74      0,74</t>
  </si>
  <si>
    <t>DN 125 - 150</t>
  </si>
  <si>
    <t xml:space="preserve">       0,51    0,53     0,54   0,55    0,56     0,57    0,58   0,59     0,60    0,62    0,64     0,65    0,66    0,67    0,68    0,69       0,69                     0,70</t>
  </si>
  <si>
    <r>
      <t>Hinweis :</t>
    </r>
    <r>
      <rPr>
        <i/>
        <sz val="9"/>
        <rFont val="Arial"/>
        <family val="2"/>
      </rPr>
      <t xml:space="preserve"> der im Programm verwendete "zulässige Betriebsüberdruck"  entspricht dem Einstelldruck</t>
    </r>
  </si>
  <si>
    <t>da der atmosphärische Umgebungsdruck in beiden Fällen gleich ist.</t>
  </si>
  <si>
    <t>do</t>
  </si>
  <si>
    <t>max</t>
  </si>
  <si>
    <r>
      <t xml:space="preserve">Feder - SV </t>
    </r>
    <r>
      <rPr>
        <sz val="9"/>
        <rFont val="Arial"/>
        <family val="2"/>
      </rPr>
      <t xml:space="preserve">: </t>
    </r>
  </si>
  <si>
    <t xml:space="preserve">SiC 13    bis 200 bar  </t>
  </si>
  <si>
    <t>9  /  12,2 /  17</t>
  </si>
  <si>
    <t xml:space="preserve">SiC 14    bis 100 bar  </t>
  </si>
  <si>
    <t>12,2  /  17</t>
  </si>
  <si>
    <t>Si 0614  PN 10 - 400</t>
  </si>
  <si>
    <t>Vollhub - SV :</t>
  </si>
  <si>
    <t>Si 6301  bis PN 16</t>
  </si>
  <si>
    <t>16 - 155</t>
  </si>
  <si>
    <t>Si 6102, Si 6302   bis PN 40</t>
  </si>
  <si>
    <t>Si 6103, Si 6303   bis PN 160</t>
  </si>
  <si>
    <t>16 - 280</t>
  </si>
  <si>
    <t>Si 6104, Si 6304   bis PN 160</t>
  </si>
  <si>
    <t>16 - 180</t>
  </si>
  <si>
    <t>Si 6105, Si 6305   bis PN 400</t>
  </si>
  <si>
    <t>16 - 255</t>
  </si>
  <si>
    <t xml:space="preserve">           Auswahl nach Diagramm Typ  Si 61.. / 63..</t>
  </si>
  <si>
    <t>Auswahl nach Diagramm Typ Si 0614</t>
  </si>
  <si>
    <t>m / s</t>
  </si>
  <si>
    <t>%</t>
  </si>
  <si>
    <t>LESER</t>
  </si>
  <si>
    <t>nicht festgelegt</t>
  </si>
  <si>
    <r>
      <t xml:space="preserve">Datenbank 1,2 </t>
    </r>
    <r>
      <rPr>
        <b/>
        <sz val="8"/>
        <color indexed="10"/>
        <rFont val="Arial"/>
        <family val="2"/>
      </rPr>
      <t>=&lt;</t>
    </r>
    <r>
      <rPr>
        <sz val="8"/>
        <color indexed="10"/>
        <rFont val="Arial"/>
        <family val="2"/>
      </rPr>
      <t xml:space="preserve"> p </t>
    </r>
    <r>
      <rPr>
        <b/>
        <sz val="8"/>
        <color indexed="10"/>
        <rFont val="Arial"/>
        <family val="2"/>
      </rPr>
      <t>&lt;=</t>
    </r>
    <r>
      <rPr>
        <sz val="8"/>
        <color indexed="10"/>
        <rFont val="Arial"/>
        <family val="2"/>
      </rPr>
      <t xml:space="preserve"> 200</t>
    </r>
  </si>
  <si>
    <t>erforderl. Rohrhalterungskraft</t>
  </si>
  <si>
    <t>Blatt 2 v.2</t>
  </si>
  <si>
    <t>z0</t>
  </si>
  <si>
    <t>Realgasfakt. Druckraum / Ausblasen</t>
  </si>
  <si>
    <r>
      <t>wenn Benennung in Spalte D = rot , benutze in Eingabezelle E  die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Drop-Down-Liste</t>
    </r>
  </si>
  <si>
    <t>zuerkannte Ausflußziffer</t>
  </si>
  <si>
    <t>Herstellerliste</t>
  </si>
  <si>
    <t>Typ / sonstige Angabe</t>
  </si>
  <si>
    <t>SV  03</t>
  </si>
  <si>
    <t>abblasen in Atmosphäre</t>
  </si>
  <si>
    <t>gewählt Strömungsdurchmesser</t>
  </si>
  <si>
    <t>SV 03</t>
  </si>
  <si>
    <t>Aufgabenstellung</t>
  </si>
  <si>
    <t>veränderlich</t>
  </si>
  <si>
    <r>
      <t>oder</t>
    </r>
    <r>
      <rPr>
        <i/>
        <sz val="9"/>
        <rFont val="Arial"/>
        <family val="2"/>
      </rPr>
      <t xml:space="preserve">  </t>
    </r>
    <r>
      <rPr>
        <i/>
        <sz val="8"/>
        <rFont val="Arial"/>
        <family val="2"/>
      </rPr>
      <t xml:space="preserve"> Normvolumenstrom</t>
    </r>
  </si>
  <si>
    <r>
      <t xml:space="preserve">r </t>
    </r>
    <r>
      <rPr>
        <b/>
        <sz val="8"/>
        <rFont val="Arial"/>
        <family val="2"/>
      </rPr>
      <t>=&gt;</t>
    </r>
    <r>
      <rPr>
        <sz val="8"/>
        <rFont val="Arial"/>
        <family val="2"/>
      </rPr>
      <t xml:space="preserve"> 0,001</t>
    </r>
  </si>
  <si>
    <t>wisire</t>
  </si>
  <si>
    <t>2) W.Wagner,  Sicherheitsarmaturen; Vogel Buchverlag 1999</t>
  </si>
  <si>
    <t>Beachte immer die Kommentare</t>
  </si>
  <si>
    <t>in Zellen mit rotem Punkt</t>
  </si>
  <si>
    <t>Bestimmung der Ausflussziffer</t>
  </si>
  <si>
    <t>Hersteller /  Daten  Ausflussziffer</t>
  </si>
  <si>
    <r>
      <t>p</t>
    </r>
    <r>
      <rPr>
        <sz val="6"/>
        <rFont val="Arial"/>
        <family val="2"/>
      </rPr>
      <t>zul</t>
    </r>
    <r>
      <rPr>
        <sz val="7"/>
        <rFont val="Arial"/>
        <family val="2"/>
      </rPr>
      <t xml:space="preserve">  </t>
    </r>
    <r>
      <rPr>
        <b/>
        <sz val="8"/>
        <rFont val="Arial"/>
        <family val="2"/>
      </rPr>
      <t>= &gt;</t>
    </r>
    <r>
      <rPr>
        <sz val="8"/>
        <rFont val="Arial"/>
        <family val="2"/>
      </rPr>
      <t xml:space="preserve">  0,2</t>
    </r>
  </si>
  <si>
    <r>
      <t>p</t>
    </r>
    <r>
      <rPr>
        <sz val="6"/>
        <rFont val="Arial"/>
        <family val="2"/>
      </rPr>
      <t>0</t>
    </r>
    <r>
      <rPr>
        <sz val="8"/>
        <rFont val="Arial"/>
        <family val="2"/>
      </rPr>
      <t xml:space="preserve">  = 1,1</t>
    </r>
    <r>
      <rPr>
        <vertAlign val="subscript"/>
        <sz val="8"/>
        <rFont val="Arial"/>
        <family val="2"/>
      </rPr>
      <t xml:space="preserve"> *</t>
    </r>
    <r>
      <rPr>
        <sz val="8"/>
        <rFont val="Arial"/>
        <family val="2"/>
      </rPr>
      <t xml:space="preserve"> p</t>
    </r>
    <r>
      <rPr>
        <sz val="6"/>
        <rFont val="Arial"/>
        <family val="2"/>
      </rPr>
      <t>zul</t>
    </r>
    <r>
      <rPr>
        <sz val="8"/>
        <rFont val="Arial"/>
        <family val="2"/>
      </rPr>
      <t xml:space="preserve">  + 1</t>
    </r>
  </si>
  <si>
    <r>
      <t>q</t>
    </r>
    <r>
      <rPr>
        <sz val="6"/>
        <rFont val="Arial"/>
        <family val="2"/>
      </rPr>
      <t>m</t>
    </r>
  </si>
  <si>
    <r>
      <t>V</t>
    </r>
    <r>
      <rPr>
        <sz val="6"/>
        <rFont val="Arial"/>
        <family val="2"/>
      </rPr>
      <t>N</t>
    </r>
  </si>
  <si>
    <r>
      <t>p</t>
    </r>
    <r>
      <rPr>
        <sz val="6"/>
        <rFont val="Arial"/>
        <family val="2"/>
      </rPr>
      <t>a,0</t>
    </r>
    <r>
      <rPr>
        <sz val="8"/>
        <rFont val="Arial"/>
        <family val="2"/>
      </rPr>
      <t xml:space="preserve"> / p</t>
    </r>
    <r>
      <rPr>
        <sz val="6"/>
        <rFont val="Arial"/>
        <family val="2"/>
      </rPr>
      <t>0</t>
    </r>
  </si>
  <si>
    <t>bar (abs.)</t>
  </si>
  <si>
    <t>Isentropenexponent ; zul. Näherung Sattdampf</t>
  </si>
  <si>
    <r>
      <t xml:space="preserve">k </t>
    </r>
    <r>
      <rPr>
        <sz val="6"/>
        <rFont val="Arial"/>
        <family val="2"/>
      </rPr>
      <t>sattd</t>
    </r>
  </si>
  <si>
    <r>
      <t>Z</t>
    </r>
    <r>
      <rPr>
        <sz val="6"/>
        <rFont val="Arial"/>
        <family val="2"/>
      </rPr>
      <t>0</t>
    </r>
    <r>
      <rPr>
        <sz val="7"/>
        <rFont val="Arial"/>
        <family val="2"/>
      </rPr>
      <t xml:space="preserve">  </t>
    </r>
    <r>
      <rPr>
        <sz val="8"/>
        <rFont val="Arial"/>
        <family val="2"/>
      </rPr>
      <t>=  Z</t>
    </r>
    <r>
      <rPr>
        <sz val="6"/>
        <rFont val="Arial"/>
        <family val="2"/>
      </rPr>
      <t>n</t>
    </r>
  </si>
  <si>
    <r>
      <t>t</t>
    </r>
    <r>
      <rPr>
        <sz val="6"/>
        <rFont val="Arial"/>
        <family val="2"/>
      </rPr>
      <t>satt</t>
    </r>
  </si>
  <si>
    <r>
      <t>v</t>
    </r>
    <r>
      <rPr>
        <sz val="6"/>
        <rFont val="Arial"/>
        <family val="2"/>
      </rPr>
      <t>0</t>
    </r>
  </si>
  <si>
    <r>
      <t xml:space="preserve">zulässig </t>
    </r>
    <r>
      <rPr>
        <sz val="8"/>
        <rFont val="Arial"/>
        <family val="2"/>
      </rPr>
      <t xml:space="preserve">  p</t>
    </r>
    <r>
      <rPr>
        <sz val="6"/>
        <rFont val="Arial"/>
        <family val="2"/>
      </rPr>
      <t xml:space="preserve">y </t>
    </r>
    <r>
      <rPr>
        <sz val="7"/>
        <rFont val="Arial"/>
        <family val="2"/>
      </rPr>
      <t>( 15% )</t>
    </r>
    <r>
      <rPr>
        <sz val="8"/>
        <rFont val="Arial"/>
        <family val="2"/>
      </rPr>
      <t xml:space="preserve"> ;  p</t>
    </r>
    <r>
      <rPr>
        <sz val="6"/>
        <rFont val="Arial"/>
        <family val="2"/>
      </rPr>
      <t>y</t>
    </r>
    <r>
      <rPr>
        <sz val="7"/>
        <rFont val="Arial"/>
        <family val="2"/>
      </rPr>
      <t xml:space="preserve"> ( 30 % )</t>
    </r>
  </si>
  <si>
    <r>
      <t>Fremdgegendruck außerhalb  L</t>
    </r>
    <r>
      <rPr>
        <sz val="6"/>
        <rFont val="Arial"/>
        <family val="2"/>
      </rPr>
      <t>A</t>
    </r>
  </si>
  <si>
    <r>
      <t>p</t>
    </r>
    <r>
      <rPr>
        <sz val="6"/>
        <rFont val="Arial"/>
        <family val="2"/>
      </rPr>
      <t>a0</t>
    </r>
  </si>
  <si>
    <r>
      <t>p</t>
    </r>
    <r>
      <rPr>
        <sz val="6"/>
        <rFont val="Arial"/>
        <family val="2"/>
      </rPr>
      <t>e</t>
    </r>
    <r>
      <rPr>
        <sz val="8"/>
        <rFont val="Arial"/>
        <family val="2"/>
      </rPr>
      <t xml:space="preserve">  = p</t>
    </r>
    <r>
      <rPr>
        <sz val="6"/>
        <rFont val="Arial"/>
        <family val="2"/>
      </rPr>
      <t>zul</t>
    </r>
  </si>
  <si>
    <r>
      <t>p</t>
    </r>
    <r>
      <rPr>
        <sz val="6"/>
        <rFont val="Arial"/>
        <family val="2"/>
      </rPr>
      <t>0</t>
    </r>
  </si>
  <si>
    <r>
      <t>p</t>
    </r>
    <r>
      <rPr>
        <sz val="6"/>
        <rFont val="Arial"/>
        <family val="2"/>
      </rPr>
      <t>y</t>
    </r>
    <r>
      <rPr>
        <sz val="7"/>
        <rFont val="Arial"/>
        <family val="2"/>
      </rPr>
      <t xml:space="preserve"> ( 15 % ) </t>
    </r>
    <r>
      <rPr>
        <b/>
        <sz val="8"/>
        <rFont val="Arial"/>
        <family val="2"/>
      </rPr>
      <t xml:space="preserve"> = 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p</t>
    </r>
    <r>
      <rPr>
        <sz val="6"/>
        <rFont val="Arial"/>
        <family val="2"/>
      </rPr>
      <t>y</t>
    </r>
    <r>
      <rPr>
        <sz val="7"/>
        <rFont val="Arial"/>
        <family val="2"/>
      </rPr>
      <t xml:space="preserve"> ( 30 % )</t>
    </r>
  </si>
  <si>
    <r>
      <t>p</t>
    </r>
    <r>
      <rPr>
        <sz val="6"/>
        <rFont val="Arial"/>
        <family val="2"/>
      </rPr>
      <t>a</t>
    </r>
    <r>
      <rPr>
        <sz val="7"/>
        <rFont val="Arial"/>
        <family val="2"/>
      </rPr>
      <t xml:space="preserve"> ( 15 % ) = 0,15 * p</t>
    </r>
    <r>
      <rPr>
        <sz val="6"/>
        <rFont val="Arial"/>
        <family val="2"/>
      </rPr>
      <t>e</t>
    </r>
    <r>
      <rPr>
        <sz val="7"/>
        <rFont val="Arial"/>
        <family val="2"/>
      </rPr>
      <t xml:space="preserve"> +1</t>
    </r>
  </si>
  <si>
    <r>
      <t>p</t>
    </r>
    <r>
      <rPr>
        <sz val="6"/>
        <rFont val="Arial"/>
        <family val="2"/>
      </rPr>
      <t>a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( 30 % ) = 0,3 * p</t>
    </r>
    <r>
      <rPr>
        <sz val="6"/>
        <rFont val="Arial"/>
        <family val="2"/>
      </rPr>
      <t>e</t>
    </r>
    <r>
      <rPr>
        <sz val="7"/>
        <rFont val="Arial"/>
        <family val="2"/>
      </rPr>
      <t xml:space="preserve"> +1</t>
    </r>
  </si>
  <si>
    <r>
      <t>p</t>
    </r>
    <r>
      <rPr>
        <sz val="6"/>
        <rFont val="Arial"/>
        <family val="2"/>
      </rPr>
      <t>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p</t>
    </r>
    <r>
      <rPr>
        <sz val="6"/>
        <rFont val="Arial"/>
        <family val="2"/>
      </rPr>
      <t>a0</t>
    </r>
  </si>
  <si>
    <r>
      <t>A</t>
    </r>
    <r>
      <rPr>
        <sz val="6"/>
        <rFont val="Arial"/>
        <family val="2"/>
      </rPr>
      <t>0</t>
    </r>
    <r>
      <rPr>
        <sz val="7"/>
        <rFont val="Arial"/>
        <family val="2"/>
      </rPr>
      <t xml:space="preserve">  ( Zeile 33 )</t>
    </r>
  </si>
  <si>
    <r>
      <t>d</t>
    </r>
    <r>
      <rPr>
        <sz val="6"/>
        <rFont val="Arial"/>
        <family val="2"/>
      </rPr>
      <t>0,berech</t>
    </r>
  </si>
  <si>
    <r>
      <t>d</t>
    </r>
    <r>
      <rPr>
        <sz val="6"/>
        <rFont val="Arial"/>
        <family val="2"/>
      </rPr>
      <t>0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&gt; = </t>
    </r>
    <r>
      <rPr>
        <sz val="8"/>
        <rFont val="Arial"/>
        <family val="2"/>
      </rPr>
      <t xml:space="preserve"> d</t>
    </r>
    <r>
      <rPr>
        <sz val="6"/>
        <rFont val="Arial"/>
        <family val="2"/>
      </rPr>
      <t>0 ber.</t>
    </r>
  </si>
  <si>
    <t>Copyright  Vogel Buchverlag</t>
  </si>
  <si>
    <r>
      <t>DN</t>
    </r>
    <r>
      <rPr>
        <sz val="6"/>
        <rFont val="Arial"/>
        <family val="2"/>
      </rPr>
      <t>E</t>
    </r>
    <r>
      <rPr>
        <sz val="7"/>
        <rFont val="Arial"/>
        <family val="2"/>
      </rPr>
      <t xml:space="preserve"> </t>
    </r>
    <r>
      <rPr>
        <b/>
        <sz val="8"/>
        <rFont val="Arial"/>
        <family val="2"/>
      </rPr>
      <t>=&gt;</t>
    </r>
    <r>
      <rPr>
        <sz val="8"/>
        <rFont val="Arial"/>
        <family val="2"/>
      </rPr>
      <t xml:space="preserve">  d</t>
    </r>
    <r>
      <rPr>
        <sz val="7"/>
        <rFont val="Arial"/>
        <family val="2"/>
      </rPr>
      <t>0</t>
    </r>
  </si>
  <si>
    <r>
      <t>D</t>
    </r>
    <r>
      <rPr>
        <sz val="6"/>
        <rFont val="Arial"/>
        <family val="2"/>
      </rPr>
      <t>E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&gt; =</t>
    </r>
    <r>
      <rPr>
        <sz val="8"/>
        <rFont val="Arial"/>
        <family val="2"/>
      </rPr>
      <t xml:space="preserve">  d</t>
    </r>
    <r>
      <rPr>
        <sz val="7"/>
        <rFont val="Arial"/>
        <family val="2"/>
      </rPr>
      <t>0</t>
    </r>
  </si>
  <si>
    <r>
      <t>Z</t>
    </r>
    <r>
      <rPr>
        <sz val="6"/>
        <rFont val="Arial"/>
        <family val="2"/>
      </rPr>
      <t>F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=&gt;</t>
    </r>
    <r>
      <rPr>
        <sz val="8"/>
        <rFont val="Arial"/>
        <family val="2"/>
      </rPr>
      <t xml:space="preserve"> 80</t>
    </r>
  </si>
  <si>
    <r>
      <t>L</t>
    </r>
    <r>
      <rPr>
        <sz val="6"/>
        <rFont val="Arial"/>
        <family val="2"/>
      </rPr>
      <t xml:space="preserve"> zul </t>
    </r>
    <r>
      <rPr>
        <sz val="7"/>
        <rFont val="Arial"/>
        <family val="2"/>
      </rPr>
      <t xml:space="preserve">   </t>
    </r>
    <r>
      <rPr>
        <b/>
        <sz val="8"/>
        <rFont val="Arial"/>
        <family val="2"/>
      </rPr>
      <t>&lt; =</t>
    </r>
  </si>
  <si>
    <r>
      <t>D</t>
    </r>
    <r>
      <rPr>
        <sz val="6"/>
        <rFont val="Arial"/>
        <family val="2"/>
      </rPr>
      <t xml:space="preserve">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oder</t>
    </r>
    <r>
      <rPr>
        <sz val="8"/>
        <rFont val="Arial"/>
        <family val="2"/>
      </rPr>
      <t xml:space="preserve">  D</t>
    </r>
    <r>
      <rPr>
        <sz val="6"/>
        <rFont val="Arial"/>
        <family val="2"/>
      </rPr>
      <t>A1</t>
    </r>
  </si>
  <si>
    <r>
      <t xml:space="preserve">  D</t>
    </r>
    <r>
      <rPr>
        <sz val="6"/>
        <rFont val="Arial"/>
        <family val="2"/>
      </rPr>
      <t>A2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&gt;</t>
    </r>
    <r>
      <rPr>
        <sz val="8"/>
        <rFont val="Arial"/>
        <family val="2"/>
      </rPr>
      <t xml:space="preserve">  D</t>
    </r>
    <r>
      <rPr>
        <sz val="6"/>
        <rFont val="Arial"/>
        <family val="2"/>
      </rPr>
      <t>A1</t>
    </r>
  </si>
  <si>
    <r>
      <t>DN</t>
    </r>
    <r>
      <rPr>
        <sz val="6"/>
        <rFont val="Arial"/>
        <family val="2"/>
      </rPr>
      <t>A</t>
    </r>
    <r>
      <rPr>
        <sz val="7"/>
        <rFont val="Arial"/>
        <family val="2"/>
      </rPr>
      <t xml:space="preserve"> ( Flanschanschluß )</t>
    </r>
  </si>
  <si>
    <r>
      <t>D</t>
    </r>
    <r>
      <rPr>
        <sz val="6"/>
        <rFont val="Arial"/>
        <family val="2"/>
      </rPr>
      <t xml:space="preserve">A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= &gt;</t>
    </r>
    <r>
      <rPr>
        <sz val="8"/>
        <rFont val="Arial"/>
        <family val="2"/>
      </rPr>
      <t xml:space="preserve"> D</t>
    </r>
    <r>
      <rPr>
        <sz val="6"/>
        <rFont val="Arial"/>
        <family val="2"/>
      </rPr>
      <t>E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Zuleitg.</t>
    </r>
  </si>
  <si>
    <r>
      <t>L</t>
    </r>
    <r>
      <rPr>
        <sz val="6"/>
        <rFont val="Arial"/>
        <family val="2"/>
      </rPr>
      <t xml:space="preserve">A </t>
    </r>
    <r>
      <rPr>
        <b/>
        <sz val="8"/>
        <rFont val="Arial"/>
        <family val="2"/>
      </rPr>
      <t xml:space="preserve"> = &gt;</t>
    </r>
    <r>
      <rPr>
        <sz val="8"/>
        <rFont val="Arial"/>
        <family val="2"/>
      </rPr>
      <t xml:space="preserve"> 500</t>
    </r>
  </si>
  <si>
    <r>
      <t>( L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/</t>
    </r>
    <r>
      <rPr>
        <sz val="8"/>
        <rFont val="Arial"/>
        <family val="2"/>
      </rPr>
      <t xml:space="preserve">  d</t>
    </r>
    <r>
      <rPr>
        <sz val="6"/>
        <rFont val="Arial"/>
        <family val="2"/>
      </rPr>
      <t>a,1</t>
    </r>
    <r>
      <rPr>
        <sz val="8"/>
        <rFont val="Arial"/>
        <family val="2"/>
      </rPr>
      <t xml:space="preserve"> )  +  ( L</t>
    </r>
    <r>
      <rPr>
        <sz val="6"/>
        <rFont val="Arial"/>
        <family val="2"/>
      </rPr>
      <t>2</t>
    </r>
    <r>
      <rPr>
        <sz val="7"/>
        <rFont val="Arial"/>
        <family val="2"/>
      </rPr>
      <t xml:space="preserve">  /</t>
    </r>
    <r>
      <rPr>
        <sz val="8"/>
        <rFont val="Arial"/>
        <family val="2"/>
      </rPr>
      <t xml:space="preserve">  d</t>
    </r>
    <r>
      <rPr>
        <sz val="6"/>
        <rFont val="Arial"/>
        <family val="2"/>
      </rPr>
      <t>a,2</t>
    </r>
    <r>
      <rPr>
        <sz val="8"/>
        <rFont val="Arial"/>
        <family val="2"/>
      </rPr>
      <t xml:space="preserve"> )</t>
    </r>
  </si>
  <si>
    <r>
      <t>p</t>
    </r>
    <r>
      <rPr>
        <sz val="6"/>
        <rFont val="Arial"/>
        <family val="2"/>
      </rPr>
      <t>a</t>
    </r>
  </si>
  <si>
    <r>
      <t>( p</t>
    </r>
    <r>
      <rPr>
        <sz val="6"/>
        <rFont val="Arial"/>
        <family val="2"/>
      </rPr>
      <t>a</t>
    </r>
    <r>
      <rPr>
        <sz val="8"/>
        <rFont val="Arial"/>
        <family val="2"/>
      </rPr>
      <t xml:space="preserve"> - 1) / p</t>
    </r>
    <r>
      <rPr>
        <sz val="6"/>
        <rFont val="Arial"/>
        <family val="2"/>
      </rPr>
      <t>e</t>
    </r>
  </si>
  <si>
    <r>
      <t>p</t>
    </r>
    <r>
      <rPr>
        <sz val="6"/>
        <rFont val="Arial"/>
        <family val="2"/>
      </rPr>
      <t>a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&lt; =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zul.</t>
    </r>
    <r>
      <rPr>
        <sz val="8"/>
        <rFont val="Arial"/>
        <family val="2"/>
      </rPr>
      <t xml:space="preserve"> p</t>
    </r>
    <r>
      <rPr>
        <sz val="6"/>
        <rFont val="Arial"/>
        <family val="2"/>
      </rPr>
      <t>a</t>
    </r>
    <r>
      <rPr>
        <sz val="7"/>
        <rFont val="Arial"/>
        <family val="2"/>
      </rPr>
      <t>, 15 %</t>
    </r>
  </si>
  <si>
    <r>
      <t>p</t>
    </r>
    <r>
      <rPr>
        <sz val="6"/>
        <rFont val="Arial"/>
        <family val="2"/>
      </rPr>
      <t>a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&lt; = </t>
    </r>
    <r>
      <rPr>
        <sz val="7"/>
        <rFont val="Arial"/>
        <family val="2"/>
      </rPr>
      <t xml:space="preserve"> zul.</t>
    </r>
    <r>
      <rPr>
        <sz val="8"/>
        <rFont val="Arial"/>
        <family val="2"/>
      </rPr>
      <t xml:space="preserve"> p</t>
    </r>
    <r>
      <rPr>
        <sz val="6"/>
        <rFont val="Arial"/>
        <family val="2"/>
      </rPr>
      <t>a</t>
    </r>
    <r>
      <rPr>
        <sz val="7"/>
        <rFont val="Arial"/>
        <family val="2"/>
      </rPr>
      <t xml:space="preserve">, 30 </t>
    </r>
    <r>
      <rPr>
        <sz val="8"/>
        <rFont val="Arial"/>
        <family val="2"/>
      </rPr>
      <t>%</t>
    </r>
  </si>
  <si>
    <r>
      <t>t</t>
    </r>
    <r>
      <rPr>
        <sz val="6"/>
        <rFont val="Arial"/>
        <family val="2"/>
      </rPr>
      <t>min</t>
    </r>
  </si>
  <si>
    <r>
      <t>F</t>
    </r>
    <r>
      <rPr>
        <sz val="6"/>
        <rFont val="Arial"/>
        <family val="2"/>
      </rPr>
      <t>R</t>
    </r>
  </si>
  <si>
    <r>
      <t>F</t>
    </r>
    <r>
      <rPr>
        <sz val="6"/>
        <rFont val="Arial"/>
        <family val="2"/>
      </rPr>
      <t>R</t>
    </r>
    <r>
      <rPr>
        <sz val="7"/>
        <rFont val="Arial"/>
        <family val="2"/>
      </rPr>
      <t xml:space="preserve">  ( S í = 4 )</t>
    </r>
  </si>
  <si>
    <r>
      <t>t</t>
    </r>
    <r>
      <rPr>
        <sz val="6"/>
        <rFont val="Arial"/>
        <family val="2"/>
      </rPr>
      <t>max</t>
    </r>
  </si>
  <si>
    <t>Bestimmung der Ausflussziffer nach SiV - Datenblätter / Hersteller ARI</t>
  </si>
  <si>
    <t>zuerkannte Ausflussziffer der Baureihe : Figur .... 901 / 902</t>
  </si>
  <si>
    <t>für die Berechnung empfohlene Ausflussziffern</t>
  </si>
  <si>
    <t>Ausflussziffer  G / D,  Angaben nach Katalog und Handbuch für Planer  Bopp&amp;Reuther</t>
  </si>
  <si>
    <t>zuerkannte Ausflussziffer ausgewählter  SV - Typen</t>
  </si>
  <si>
    <t>Bestimmung der Ausflussziffer, Diagramme nach Katalog Leser 2002</t>
  </si>
  <si>
    <r>
      <t xml:space="preserve">   q</t>
    </r>
    <r>
      <rPr>
        <sz val="6"/>
        <rFont val="Arial"/>
        <family val="2"/>
      </rPr>
      <t>m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oder</t>
    </r>
    <r>
      <rPr>
        <sz val="8"/>
        <rFont val="Arial"/>
        <family val="2"/>
      </rPr>
      <t xml:space="preserve">  V</t>
    </r>
    <r>
      <rPr>
        <sz val="6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</si>
</sst>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000"/>
    <numFmt numFmtId="165" formatCode="0.0"/>
    <numFmt numFmtId="166" formatCode="0.0000"/>
    <numFmt numFmtId="167" formatCode="0.000000"/>
    <numFmt numFmtId="168" formatCode="0.00000000"/>
    <numFmt numFmtId="169" formatCode="0.0000000"/>
    <numFmt numFmtId="170" formatCode="0.E+00"/>
    <numFmt numFmtId="171" formatCode="0.0000E+00"/>
    <numFmt numFmtId="172" formatCode="0.000E+00"/>
    <numFmt numFmtId="173" formatCode="#,##0.0"/>
    <numFmt numFmtId="174" formatCode="0.0E+00"/>
    <numFmt numFmtId="175" formatCode="0.000"/>
    <numFmt numFmtId="176" formatCode="#,##0.000"/>
    <numFmt numFmtId="177" formatCode="#,##0.0000"/>
    <numFmt numFmtId="178" formatCode="0.00000"/>
    <numFmt numFmtId="179" formatCode="dd\ mm\ yy"/>
    <numFmt numFmtId="180" formatCode="#,##0.00\ &quot;DM&quot;"/>
    <numFmt numFmtId="181" formatCode="#,##0.0\ &quot;DM&quot;"/>
  </numFmts>
  <fonts count="6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indexed="53"/>
      <name val="Times New Roman"/>
      <family val="1"/>
    </font>
    <font>
      <sz val="9"/>
      <color indexed="53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53"/>
      <name val="Times New Roman"/>
      <family val="1"/>
    </font>
    <font>
      <sz val="9"/>
      <name val="Times New Roman"/>
      <family val="1"/>
    </font>
    <font>
      <sz val="8"/>
      <name val="Tahoma"/>
      <family val="0"/>
    </font>
    <font>
      <sz val="7"/>
      <color indexed="10"/>
      <name val="Arial"/>
      <family val="2"/>
    </font>
    <font>
      <b/>
      <i/>
      <sz val="9"/>
      <name val="Arial"/>
      <family val="2"/>
    </font>
    <font>
      <b/>
      <sz val="8"/>
      <color indexed="10"/>
      <name val="Times New Roman"/>
      <family val="1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i/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6"/>
      <color indexed="12"/>
      <name val="Arial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sz val="6"/>
      <color indexed="5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vertAlign val="superscript"/>
      <sz val="7"/>
      <name val="Arial"/>
      <family val="2"/>
    </font>
    <font>
      <sz val="8"/>
      <color indexed="10"/>
      <name val="Tahoma"/>
      <family val="2"/>
    </font>
    <font>
      <u val="single"/>
      <sz val="8"/>
      <name val="Tahoma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b/>
      <sz val="7"/>
      <name val="Tahoma"/>
      <family val="2"/>
    </font>
    <font>
      <b/>
      <sz val="8"/>
      <color indexed="10"/>
      <name val="Tahoma"/>
      <family val="2"/>
    </font>
    <font>
      <i/>
      <sz val="8"/>
      <name val="Tahoma"/>
      <family val="2"/>
    </font>
    <font>
      <i/>
      <sz val="8"/>
      <color indexed="10"/>
      <name val="Arial"/>
      <family val="2"/>
    </font>
    <font>
      <sz val="5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9"/>
      <color indexed="9"/>
      <name val="Arial"/>
      <family val="2"/>
    </font>
    <font>
      <sz val="7"/>
      <color indexed="12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hair"/>
      <right style="medium"/>
      <top style="medium"/>
      <bottom style="hair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1" fillId="0" borderId="23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" fontId="5" fillId="0" borderId="4" xfId="0" applyNumberFormat="1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/>
      <protection hidden="1"/>
    </xf>
    <xf numFmtId="1" fontId="5" fillId="0" borderId="23" xfId="0" applyNumberFormat="1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13" fillId="0" borderId="9" xfId="0" applyFont="1" applyFill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166" fontId="1" fillId="0" borderId="1" xfId="0" applyNumberFormat="1" applyFont="1" applyFill="1" applyBorder="1" applyAlignment="1" applyProtection="1">
      <alignment horizontal="center" vertical="center"/>
      <protection hidden="1"/>
    </xf>
    <xf numFmtId="175" fontId="5" fillId="0" borderId="31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175" fontId="5" fillId="0" borderId="0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175" fontId="1" fillId="0" borderId="8" xfId="0" applyNumberFormat="1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" fontId="11" fillId="0" borderId="4" xfId="0" applyNumberFormat="1" applyFont="1" applyFill="1" applyBorder="1" applyAlignment="1" applyProtection="1">
      <alignment horizontal="left"/>
      <protection hidden="1"/>
    </xf>
    <xf numFmtId="0" fontId="0" fillId="0" borderId="31" xfId="0" applyBorder="1" applyAlignment="1" applyProtection="1">
      <alignment/>
      <protection hidden="1"/>
    </xf>
    <xf numFmtId="0" fontId="5" fillId="0" borderId="30" xfId="0" applyFont="1" applyBorder="1" applyAlignment="1" applyProtection="1">
      <alignment vertical="center"/>
      <protection hidden="1"/>
    </xf>
    <xf numFmtId="175" fontId="1" fillId="0" borderId="11" xfId="0" applyNumberFormat="1" applyFont="1" applyFill="1" applyBorder="1" applyAlignment="1" applyProtection="1">
      <alignment horizontal="center" vertical="center"/>
      <protection hidden="1"/>
    </xf>
    <xf numFmtId="17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2" fontId="16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24" xfId="0" applyFont="1" applyFill="1" applyBorder="1" applyAlignment="1" applyProtection="1">
      <alignment vertical="center"/>
      <protection hidden="1"/>
    </xf>
    <xf numFmtId="0" fontId="9" fillId="0" borderId="33" xfId="0" applyFont="1" applyFill="1" applyBorder="1" applyAlignment="1" applyProtection="1">
      <alignment vertical="center"/>
      <protection hidden="1"/>
    </xf>
    <xf numFmtId="0" fontId="9" fillId="0" borderId="3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4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24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2" fontId="22" fillId="0" borderId="22" xfId="0" applyNumberFormat="1" applyFont="1" applyFill="1" applyBorder="1" applyAlignment="1" applyProtection="1">
      <alignment horizontal="center" vertical="center"/>
      <protection hidden="1"/>
    </xf>
    <xf numFmtId="0" fontId="22" fillId="0" borderId="35" xfId="0" applyNumberFormat="1" applyFont="1" applyFill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24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28" fillId="0" borderId="24" xfId="0" applyFont="1" applyBorder="1" applyAlignment="1" applyProtection="1">
      <alignment horizontal="center"/>
      <protection hidden="1"/>
    </xf>
    <xf numFmtId="2" fontId="23" fillId="0" borderId="0" xfId="0" applyNumberFormat="1" applyFont="1" applyFill="1" applyBorder="1" applyAlignment="1" applyProtection="1">
      <alignment horizontal="left" vertical="center"/>
      <protection hidden="1"/>
    </xf>
    <xf numFmtId="0" fontId="29" fillId="0" borderId="9" xfId="0" applyFont="1" applyFill="1" applyBorder="1" applyAlignment="1" applyProtection="1">
      <alignment horizontal="left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2" fontId="5" fillId="0" borderId="23" xfId="0" applyNumberFormat="1" applyFont="1" applyFill="1" applyBorder="1" applyAlignment="1" applyProtection="1">
      <alignment horizontal="center" vertical="center"/>
      <protection hidden="1"/>
    </xf>
    <xf numFmtId="2" fontId="5" fillId="0" borderId="4" xfId="0" applyNumberFormat="1" applyFont="1" applyBorder="1" applyAlignment="1" applyProtection="1">
      <alignment horizontal="center" vertical="center"/>
      <protection hidden="1"/>
    </xf>
    <xf numFmtId="1" fontId="1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33" xfId="0" applyFont="1" applyFill="1" applyBorder="1" applyAlignment="1" applyProtection="1">
      <alignment vertical="center"/>
      <protection hidden="1"/>
    </xf>
    <xf numFmtId="0" fontId="29" fillId="0" borderId="24" xfId="0" applyFont="1" applyFill="1" applyBorder="1" applyAlignment="1" applyProtection="1">
      <alignment horizontal="center" vertical="center"/>
      <protection hidden="1"/>
    </xf>
    <xf numFmtId="0" fontId="32" fillId="0" borderId="3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24" xfId="0" applyFont="1" applyBorder="1" applyAlignment="1" applyProtection="1">
      <alignment/>
      <protection hidden="1"/>
    </xf>
    <xf numFmtId="175" fontId="34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7" fillId="0" borderId="31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2" fontId="1" fillId="0" borderId="31" xfId="0" applyNumberFormat="1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2" fontId="5" fillId="0" borderId="31" xfId="0" applyNumberFormat="1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36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31" fillId="0" borderId="31" xfId="0" applyFont="1" applyFill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 quotePrefix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vertical="top"/>
      <protection hidden="1"/>
    </xf>
    <xf numFmtId="1" fontId="6" fillId="0" borderId="8" xfId="0" applyNumberFormat="1" applyFont="1" applyFill="1" applyBorder="1" applyAlignment="1" applyProtection="1">
      <alignment horizontal="left" vertical="center"/>
      <protection hidden="1"/>
    </xf>
    <xf numFmtId="0" fontId="19" fillId="0" borderId="37" xfId="0" applyFont="1" applyBorder="1" applyAlignment="1" applyProtection="1">
      <alignment horizontal="right" vertical="top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" fontId="6" fillId="0" borderId="37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righ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vertical="center"/>
      <protection hidden="1"/>
    </xf>
    <xf numFmtId="0" fontId="36" fillId="0" borderId="4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right" vertical="center"/>
      <protection hidden="1"/>
    </xf>
    <xf numFmtId="0" fontId="37" fillId="0" borderId="8" xfId="0" applyFont="1" applyBorder="1" applyAlignment="1" applyProtection="1">
      <alignment horizontal="right" vertical="top"/>
      <protection hidden="1"/>
    </xf>
    <xf numFmtId="176" fontId="34" fillId="0" borderId="24" xfId="0" applyNumberFormat="1" applyFont="1" applyBorder="1" applyAlignment="1" applyProtection="1">
      <alignment horizontal="center" vertical="center"/>
      <protection hidden="1"/>
    </xf>
    <xf numFmtId="175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175" fontId="1" fillId="0" borderId="32" xfId="0" applyNumberFormat="1" applyFont="1" applyBorder="1" applyAlignment="1" applyProtection="1">
      <alignment horizontal="right" vertical="center"/>
      <protection hidden="1"/>
    </xf>
    <xf numFmtId="175" fontId="1" fillId="0" borderId="20" xfId="0" applyNumberFormat="1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166" fontId="19" fillId="0" borderId="3" xfId="0" applyNumberFormat="1" applyFont="1" applyBorder="1" applyAlignment="1" applyProtection="1">
      <alignment horizontal="right" vertical="top"/>
      <protection hidden="1"/>
    </xf>
    <xf numFmtId="2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32" xfId="0" applyFont="1" applyBorder="1" applyAlignment="1" applyProtection="1" quotePrefix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2" fontId="5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175" fontId="2" fillId="0" borderId="7" xfId="0" applyNumberFormat="1" applyFont="1" applyBorder="1" applyAlignment="1" applyProtection="1">
      <alignment horizontal="center"/>
      <protection hidden="1"/>
    </xf>
    <xf numFmtId="0" fontId="25" fillId="0" borderId="36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166" fontId="1" fillId="0" borderId="24" xfId="0" applyNumberFormat="1" applyFont="1" applyBorder="1" applyAlignment="1" applyProtection="1">
      <alignment horizontal="center" vertical="center"/>
      <protection hidden="1"/>
    </xf>
    <xf numFmtId="175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23" fillId="0" borderId="40" xfId="0" applyFont="1" applyBorder="1" applyAlignment="1" applyProtection="1">
      <alignment horizontal="center" vertical="center"/>
      <protection hidden="1"/>
    </xf>
    <xf numFmtId="0" fontId="34" fillId="0" borderId="40" xfId="0" applyFont="1" applyBorder="1" applyAlignment="1" applyProtection="1">
      <alignment horizontal="center" vertical="center"/>
      <protection hidden="1"/>
    </xf>
    <xf numFmtId="2" fontId="5" fillId="0" borderId="9" xfId="0" applyNumberFormat="1" applyFont="1" applyBorder="1" applyAlignment="1" applyProtection="1">
      <alignment horizontal="center" vertical="center"/>
      <protection hidden="1"/>
    </xf>
    <xf numFmtId="175" fontId="29" fillId="0" borderId="23" xfId="0" applyNumberFormat="1" applyFont="1" applyFill="1" applyBorder="1" applyAlignment="1" applyProtection="1">
      <alignment horizontal="center" vertical="center"/>
      <protection hidden="1"/>
    </xf>
    <xf numFmtId="175" fontId="29" fillId="0" borderId="30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165" fontId="41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166" fontId="1" fillId="0" borderId="11" xfId="0" applyNumberFormat="1" applyFont="1" applyBorder="1" applyAlignment="1" applyProtection="1">
      <alignment horizontal="center"/>
      <protection hidden="1"/>
    </xf>
    <xf numFmtId="175" fontId="34" fillId="0" borderId="40" xfId="0" applyNumberFormat="1" applyFont="1" applyFill="1" applyBorder="1" applyAlignment="1" applyProtection="1" quotePrefix="1">
      <alignment horizontal="center" vertical="center"/>
      <protection hidden="1"/>
    </xf>
    <xf numFmtId="175" fontId="34" fillId="0" borderId="0" xfId="0" applyNumberFormat="1" applyFont="1" applyFill="1" applyBorder="1" applyAlignment="1" applyProtection="1">
      <alignment horizontal="right"/>
      <protection hidden="1"/>
    </xf>
    <xf numFmtId="175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 quotePrefix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2" fontId="7" fillId="0" borderId="41" xfId="0" applyNumberFormat="1" applyFont="1" applyBorder="1" applyAlignment="1" applyProtection="1">
      <alignment horizontal="center" vertical="center"/>
      <protection hidden="1"/>
    </xf>
    <xf numFmtId="175" fontId="1" fillId="0" borderId="41" xfId="0" applyNumberFormat="1" applyFont="1" applyFill="1" applyBorder="1" applyAlignment="1" applyProtection="1">
      <alignment horizontal="center" vertical="center"/>
      <protection hidden="1"/>
    </xf>
    <xf numFmtId="175" fontId="1" fillId="0" borderId="42" xfId="0" applyNumberFormat="1" applyFont="1" applyFill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173" fontId="1" fillId="2" borderId="3" xfId="0" applyNumberFormat="1" applyFont="1" applyFill="1" applyBorder="1" applyAlignment="1" applyProtection="1">
      <alignment horizontal="center" vertical="center"/>
      <protection locked="0"/>
    </xf>
    <xf numFmtId="173" fontId="1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left" vertical="center"/>
      <protection hidden="1"/>
    </xf>
    <xf numFmtId="14" fontId="5" fillId="0" borderId="47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lef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left" vertical="center"/>
      <protection hidden="1"/>
    </xf>
    <xf numFmtId="17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left" vertical="center"/>
      <protection hidden="1"/>
    </xf>
    <xf numFmtId="0" fontId="29" fillId="0" borderId="30" xfId="0" applyFont="1" applyFill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23" fillId="0" borderId="8" xfId="0" applyFont="1" applyFill="1" applyBorder="1" applyAlignment="1" applyProtection="1">
      <alignment horizontal="left" vertical="center"/>
      <protection hidden="1"/>
    </xf>
    <xf numFmtId="0" fontId="29" fillId="0" borderId="9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175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166" fontId="1" fillId="0" borderId="30" xfId="0" applyNumberFormat="1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175" fontId="9" fillId="0" borderId="35" xfId="0" applyNumberFormat="1" applyFont="1" applyFill="1" applyBorder="1" applyAlignment="1" applyProtection="1" quotePrefix="1">
      <alignment horizontal="center" vertical="center"/>
      <protection hidden="1"/>
    </xf>
    <xf numFmtId="0" fontId="6" fillId="0" borderId="31" xfId="0" applyFont="1" applyBorder="1" applyAlignment="1" applyProtection="1">
      <alignment horizontal="left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1" fontId="15" fillId="0" borderId="31" xfId="0" applyNumberFormat="1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vertical="center"/>
      <protection hidden="1"/>
    </xf>
    <xf numFmtId="0" fontId="15" fillId="0" borderId="30" xfId="0" applyFon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vertic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165" fontId="5" fillId="0" borderId="1" xfId="0" applyNumberFormat="1" applyFont="1" applyFill="1" applyBorder="1" applyAlignment="1" applyProtection="1">
      <alignment horizontal="center"/>
      <protection hidden="1"/>
    </xf>
    <xf numFmtId="166" fontId="11" fillId="0" borderId="37" xfId="0" applyNumberFormat="1" applyFont="1" applyFill="1" applyBorder="1" applyAlignment="1" applyProtection="1">
      <alignment horizontal="left"/>
      <protection hidden="1"/>
    </xf>
    <xf numFmtId="0" fontId="14" fillId="0" borderId="35" xfId="0" applyFont="1" applyFill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165" fontId="29" fillId="0" borderId="45" xfId="0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23" fillId="0" borderId="4" xfId="0" applyFont="1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23" fillId="0" borderId="4" xfId="0" applyFont="1" applyBorder="1" applyAlignment="1" applyProtection="1">
      <alignment vertical="center"/>
      <protection hidden="1"/>
    </xf>
    <xf numFmtId="0" fontId="24" fillId="0" borderId="24" xfId="0" applyFont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left" vertical="center"/>
      <protection hidden="1"/>
    </xf>
    <xf numFmtId="0" fontId="9" fillId="0" borderId="37" xfId="0" applyFont="1" applyFill="1" applyBorder="1" applyAlignment="1" applyProtection="1">
      <alignment horizontal="left" vertical="center"/>
      <protection hidden="1"/>
    </xf>
    <xf numFmtId="0" fontId="45" fillId="3" borderId="37" xfId="0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45" fillId="3" borderId="1" xfId="0" applyFont="1" applyFill="1" applyBorder="1" applyAlignment="1" applyProtection="1">
      <alignment horizontal="center" vertical="center"/>
      <protection hidden="1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75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hidden="1"/>
    </xf>
    <xf numFmtId="166" fontId="1" fillId="0" borderId="31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166" fontId="1" fillId="0" borderId="24" xfId="0" applyNumberFormat="1" applyFont="1" applyFill="1" applyBorder="1" applyAlignment="1" applyProtection="1">
      <alignment horizontal="left" vertical="center"/>
      <protection hidden="1"/>
    </xf>
    <xf numFmtId="166" fontId="30" fillId="0" borderId="9" xfId="0" applyNumberFormat="1" applyFont="1" applyFill="1" applyBorder="1" applyAlignment="1" applyProtection="1">
      <alignment horizontal="center" vertical="center"/>
      <protection hidden="1"/>
    </xf>
    <xf numFmtId="0" fontId="24" fillId="0" borderId="8" xfId="0" applyFont="1" applyFill="1" applyBorder="1" applyAlignment="1" applyProtection="1">
      <alignment horizontal="right" vertical="center"/>
      <protection hidden="1"/>
    </xf>
    <xf numFmtId="166" fontId="2" fillId="0" borderId="8" xfId="0" applyNumberFormat="1" applyFont="1" applyFill="1" applyBorder="1" applyAlignment="1" applyProtection="1">
      <alignment horizontal="center" vertical="center"/>
      <protection hidden="1"/>
    </xf>
    <xf numFmtId="166" fontId="1" fillId="0" borderId="8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0" fillId="0" borderId="37" xfId="0" applyFill="1" applyBorder="1" applyAlignment="1" applyProtection="1">
      <alignment vertical="center"/>
      <protection hidden="1"/>
    </xf>
    <xf numFmtId="0" fontId="0" fillId="0" borderId="35" xfId="0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/>
      <protection hidden="1"/>
    </xf>
    <xf numFmtId="165" fontId="6" fillId="0" borderId="31" xfId="0" applyNumberFormat="1" applyFont="1" applyFill="1" applyBorder="1" applyAlignment="1" applyProtection="1">
      <alignment horizontal="center" vertical="top"/>
      <protection hidden="1"/>
    </xf>
    <xf numFmtId="0" fontId="1" fillId="0" borderId="46" xfId="0" applyFont="1" applyFill="1" applyBorder="1" applyAlignment="1" applyProtection="1">
      <alignment vertical="center"/>
      <protection hidden="1"/>
    </xf>
    <xf numFmtId="0" fontId="5" fillId="0" borderId="51" xfId="0" applyFont="1" applyFill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2" fontId="4" fillId="0" borderId="8" xfId="0" applyNumberFormat="1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4" fontId="6" fillId="0" borderId="8" xfId="0" applyNumberFormat="1" applyFont="1" applyFill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1" fillId="0" borderId="5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3" fillId="0" borderId="4" xfId="0" applyFont="1" applyBorder="1" applyAlignment="1" applyProtection="1">
      <alignment/>
      <protection hidden="1"/>
    </xf>
    <xf numFmtId="0" fontId="24" fillId="0" borderId="24" xfId="0" applyFont="1" applyBorder="1" applyAlignment="1" applyProtection="1">
      <alignment/>
      <protection hidden="1"/>
    </xf>
    <xf numFmtId="1" fontId="1" fillId="0" borderId="30" xfId="0" applyNumberFormat="1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2" borderId="56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57" xfId="0" applyFont="1" applyFill="1" applyBorder="1" applyAlignment="1" applyProtection="1">
      <alignment horizontal="center" vertical="center"/>
      <protection hidden="1"/>
    </xf>
    <xf numFmtId="165" fontId="29" fillId="0" borderId="57" xfId="0" applyNumberFormat="1" applyFont="1" applyFill="1" applyBorder="1" applyAlignment="1" applyProtection="1">
      <alignment horizontal="left" vertical="center"/>
      <protection hidden="1"/>
    </xf>
    <xf numFmtId="165" fontId="11" fillId="0" borderId="57" xfId="0" applyNumberFormat="1" applyFont="1" applyFill="1" applyBorder="1" applyAlignment="1" applyProtection="1">
      <alignment horizontal="center"/>
      <protection hidden="1"/>
    </xf>
    <xf numFmtId="0" fontId="46" fillId="3" borderId="35" xfId="0" applyFont="1" applyFill="1" applyBorder="1" applyAlignment="1" applyProtection="1">
      <alignment/>
      <protection hidden="1"/>
    </xf>
    <xf numFmtId="0" fontId="31" fillId="0" borderId="4" xfId="0" applyFont="1" applyFill="1" applyBorder="1" applyAlignment="1" applyProtection="1">
      <alignment horizontal="left" vertical="center"/>
      <protection hidden="1"/>
    </xf>
    <xf numFmtId="0" fontId="32" fillId="0" borderId="24" xfId="0" applyFont="1" applyFill="1" applyBorder="1" applyAlignment="1" applyProtection="1">
      <alignment horizontal="center" vertical="center"/>
      <protection hidden="1"/>
    </xf>
    <xf numFmtId="0" fontId="33" fillId="0" borderId="4" xfId="0" applyFont="1" applyFill="1" applyBorder="1" applyAlignment="1" applyProtection="1">
      <alignment horizontal="center" vertical="center"/>
      <protection hidden="1"/>
    </xf>
    <xf numFmtId="0" fontId="5" fillId="0" borderId="58" xfId="0" applyFont="1" applyBorder="1" applyAlignment="1" applyProtection="1">
      <alignment horizontal="center" vertical="top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hidden="1"/>
    </xf>
    <xf numFmtId="0" fontId="55" fillId="0" borderId="7" xfId="0" applyFont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/>
      <protection hidden="1"/>
    </xf>
    <xf numFmtId="2" fontId="9" fillId="0" borderId="3" xfId="0" applyNumberFormat="1" applyFont="1" applyBorder="1" applyAlignment="1" applyProtection="1">
      <alignment horizontal="center" vertical="top"/>
      <protection hidden="1"/>
    </xf>
    <xf numFmtId="2" fontId="5" fillId="0" borderId="3" xfId="0" applyNumberFormat="1" applyFont="1" applyFill="1" applyBorder="1" applyAlignment="1" applyProtection="1">
      <alignment horizontal="center" vertical="center"/>
      <protection hidden="1"/>
    </xf>
    <xf numFmtId="2" fontId="5" fillId="0" borderId="4" xfId="0" applyNumberFormat="1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3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vertical="center"/>
      <protection hidden="1"/>
    </xf>
    <xf numFmtId="175" fontId="5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32" fillId="0" borderId="4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23" fillId="0" borderId="36" xfId="0" applyFont="1" applyFill="1" applyBorder="1" applyAlignment="1" applyProtection="1">
      <alignment horizontal="left" vertical="center"/>
      <protection hidden="1"/>
    </xf>
    <xf numFmtId="166" fontId="5" fillId="0" borderId="32" xfId="0" applyNumberFormat="1" applyFont="1" applyFill="1" applyBorder="1" applyAlignment="1" applyProtection="1">
      <alignment horizontal="center" vertical="center"/>
      <protection hidden="1"/>
    </xf>
    <xf numFmtId="0" fontId="24" fillId="0" borderId="31" xfId="0" applyFont="1" applyFill="1" applyBorder="1" applyAlignment="1" applyProtection="1">
      <alignment horizontal="right" vertical="center"/>
      <protection hidden="1"/>
    </xf>
    <xf numFmtId="166" fontId="30" fillId="0" borderId="30" xfId="0" applyNumberFormat="1" applyFont="1" applyFill="1" applyBorder="1" applyAlignment="1" applyProtection="1">
      <alignment horizontal="center" vertical="center"/>
      <protection hidden="1"/>
    </xf>
    <xf numFmtId="2" fontId="1" fillId="0" borderId="3" xfId="0" applyNumberFormat="1" applyFont="1" applyFill="1" applyBorder="1" applyAlignment="1" applyProtection="1">
      <alignment horizontal="center" vertical="center"/>
      <protection hidden="1"/>
    </xf>
    <xf numFmtId="2" fontId="30" fillId="0" borderId="0" xfId="0" applyNumberFormat="1" applyFont="1" applyFill="1" applyBorder="1" applyAlignment="1" applyProtection="1">
      <alignment horizontal="center" vertical="center"/>
      <protection hidden="1"/>
    </xf>
    <xf numFmtId="2" fontId="29" fillId="0" borderId="24" xfId="0" applyNumberFormat="1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4" fontId="1" fillId="0" borderId="8" xfId="0" applyNumberFormat="1" applyFont="1" applyFill="1" applyBorder="1" applyAlignment="1" applyProtection="1">
      <alignment horizontal="center" vertical="center"/>
      <protection hidden="1"/>
    </xf>
    <xf numFmtId="165" fontId="29" fillId="0" borderId="36" xfId="0" applyNumberFormat="1" applyFont="1" applyFill="1" applyBorder="1" applyAlignment="1" applyProtection="1">
      <alignment horizontal="left" vertical="center"/>
      <protection hidden="1"/>
    </xf>
    <xf numFmtId="165" fontId="29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vertical="center"/>
      <protection hidden="1"/>
    </xf>
    <xf numFmtId="165" fontId="1" fillId="2" borderId="3" xfId="0" applyNumberFormat="1" applyFont="1" applyFill="1" applyBorder="1" applyAlignment="1" applyProtection="1" quotePrefix="1">
      <alignment horizontal="center" vertical="center"/>
      <protection locked="0"/>
    </xf>
    <xf numFmtId="0" fontId="19" fillId="0" borderId="20" xfId="0" applyFont="1" applyBorder="1" applyAlignment="1" applyProtection="1">
      <alignment horizontal="right" vertical="top"/>
      <protection hidden="1"/>
    </xf>
    <xf numFmtId="0" fontId="0" fillId="0" borderId="3" xfId="0" applyFont="1" applyBorder="1" applyAlignment="1" applyProtection="1">
      <alignment horizontal="right" vertical="center"/>
      <protection hidden="1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0" borderId="4" xfId="0" applyNumberFormat="1" applyFont="1" applyFill="1" applyBorder="1" applyAlignment="1" applyProtection="1">
      <alignment horizontal="left" vertical="center"/>
      <protection hidden="1"/>
    </xf>
    <xf numFmtId="0" fontId="13" fillId="0" borderId="24" xfId="0" applyFont="1" applyFill="1" applyBorder="1" applyAlignment="1" applyProtection="1">
      <alignment horizontal="left" vertical="center"/>
      <protection hidden="1"/>
    </xf>
    <xf numFmtId="0" fontId="19" fillId="0" borderId="25" xfId="0" applyFont="1" applyBorder="1" applyAlignment="1" applyProtection="1">
      <alignment horizontal="right" vertical="top"/>
      <protection hidden="1"/>
    </xf>
    <xf numFmtId="165" fontId="1" fillId="2" borderId="7" xfId="0" applyNumberFormat="1" applyFont="1" applyFill="1" applyBorder="1" applyAlignment="1" applyProtection="1" quotePrefix="1">
      <alignment horizontal="center" vertical="center"/>
      <protection locked="0"/>
    </xf>
    <xf numFmtId="0" fontId="1" fillId="2" borderId="11" xfId="0" applyFont="1" applyFill="1" applyBorder="1" applyAlignment="1" applyProtection="1" quotePrefix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2" fontId="9" fillId="2" borderId="30" xfId="0" applyNumberFormat="1" applyFont="1" applyFill="1" applyBorder="1" applyAlignment="1" applyProtection="1">
      <alignment horizontal="center" vertical="center"/>
      <protection hidden="1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2" fontId="9" fillId="2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right" vertical="center"/>
      <protection hidden="1"/>
    </xf>
    <xf numFmtId="175" fontId="1" fillId="2" borderId="7" xfId="0" applyNumberFormat="1" applyFont="1" applyFill="1" applyBorder="1" applyAlignment="1" applyProtection="1">
      <alignment horizontal="center" vertical="center"/>
      <protection locked="0"/>
    </xf>
    <xf numFmtId="175" fontId="1" fillId="2" borderId="36" xfId="0" applyNumberFormat="1" applyFont="1" applyFill="1" applyBorder="1" applyAlignment="1" applyProtection="1">
      <alignment horizontal="center" vertical="center"/>
      <protection locked="0"/>
    </xf>
    <xf numFmtId="2" fontId="9" fillId="2" borderId="9" xfId="0" applyNumberFormat="1" applyFont="1" applyFill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 quotePrefix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75" fontId="1" fillId="0" borderId="3" xfId="0" applyNumberFormat="1" applyFont="1" applyFill="1" applyBorder="1" applyAlignment="1" applyProtection="1">
      <alignment horizontal="center" vertical="center"/>
      <protection hidden="1"/>
    </xf>
    <xf numFmtId="175" fontId="1" fillId="0" borderId="4" xfId="0" applyNumberFormat="1" applyFont="1" applyFill="1" applyBorder="1" applyAlignment="1" applyProtection="1">
      <alignment horizontal="center" vertical="center"/>
      <protection hidden="1"/>
    </xf>
    <xf numFmtId="175" fontId="1" fillId="0" borderId="24" xfId="0" applyNumberFormat="1" applyFont="1" applyFill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166" fontId="1" fillId="0" borderId="11" xfId="0" applyNumberFormat="1" applyFont="1" applyFill="1" applyBorder="1" applyAlignment="1" applyProtection="1">
      <alignment horizontal="center" vertical="center"/>
      <protection hidden="1"/>
    </xf>
    <xf numFmtId="166" fontId="1" fillId="0" borderId="23" xfId="0" applyNumberFormat="1" applyFont="1" applyFill="1" applyBorder="1" applyAlignment="1" applyProtection="1">
      <alignment horizontal="center" vertical="center"/>
      <protection hidden="1"/>
    </xf>
    <xf numFmtId="166" fontId="1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vertical="center"/>
      <protection hidden="1"/>
    </xf>
    <xf numFmtId="2" fontId="5" fillId="0" borderId="60" xfId="0" applyNumberFormat="1" applyFont="1" applyBorder="1" applyAlignment="1" applyProtection="1">
      <alignment horizontal="center" vertical="center"/>
      <protection hidden="1"/>
    </xf>
    <xf numFmtId="2" fontId="9" fillId="0" borderId="7" xfId="0" applyNumberFormat="1" applyFont="1" applyBorder="1" applyAlignment="1" applyProtection="1">
      <alignment horizontal="center" vertical="center"/>
      <protection hidden="1"/>
    </xf>
    <xf numFmtId="2" fontId="1" fillId="0" borderId="7" xfId="0" applyNumberFormat="1" applyFont="1" applyFill="1" applyBorder="1" applyAlignment="1" applyProtection="1">
      <alignment horizontal="center" vertical="center"/>
      <protection hidden="1"/>
    </xf>
    <xf numFmtId="0" fontId="57" fillId="0" borderId="35" xfId="0" applyFont="1" applyFill="1" applyBorder="1" applyAlignment="1" applyProtection="1">
      <alignment horizontal="center" vertical="center"/>
      <protection hidden="1"/>
    </xf>
    <xf numFmtId="0" fontId="58" fillId="0" borderId="36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horizontal="right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2" fontId="40" fillId="0" borderId="0" xfId="0" applyNumberFormat="1" applyFont="1" applyFill="1" applyBorder="1" applyAlignment="1" applyProtection="1">
      <alignment horizontal="center" vertical="center"/>
      <protection hidden="1"/>
    </xf>
    <xf numFmtId="175" fontId="40" fillId="0" borderId="24" xfId="0" applyNumberFormat="1" applyFont="1" applyFill="1" applyBorder="1" applyAlignment="1" applyProtection="1">
      <alignment horizontal="center" vertical="center"/>
      <protection hidden="1"/>
    </xf>
    <xf numFmtId="175" fontId="40" fillId="0" borderId="0" xfId="0" applyNumberFormat="1" applyFont="1" applyFill="1" applyBorder="1" applyAlignment="1" applyProtection="1">
      <alignment horizontal="right"/>
      <protection hidden="1"/>
    </xf>
    <xf numFmtId="175" fontId="40" fillId="0" borderId="0" xfId="0" applyNumberFormat="1" applyFont="1" applyFill="1" applyBorder="1" applyAlignment="1" applyProtection="1" quotePrefix="1">
      <alignment horizontal="center" vertical="center"/>
      <protection hidden="1"/>
    </xf>
    <xf numFmtId="175" fontId="40" fillId="0" borderId="0" xfId="0" applyNumberFormat="1" applyFont="1" applyFill="1" applyBorder="1" applyAlignment="1" applyProtection="1">
      <alignment horizontal="center" vertical="center"/>
      <protection hidden="1"/>
    </xf>
    <xf numFmtId="176" fontId="40" fillId="0" borderId="24" xfId="0" applyNumberFormat="1" applyFont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165" fontId="40" fillId="0" borderId="0" xfId="0" applyNumberFormat="1" applyFont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9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5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46" fillId="0" borderId="35" xfId="0" applyFont="1" applyFill="1" applyBorder="1" applyAlignment="1" applyProtection="1">
      <alignment/>
      <protection hidden="1"/>
    </xf>
    <xf numFmtId="166" fontId="56" fillId="0" borderId="0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/>
      <protection hidden="1"/>
    </xf>
    <xf numFmtId="0" fontId="56" fillId="0" borderId="31" xfId="0" applyFon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175" fontId="5" fillId="0" borderId="1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5" fontId="11" fillId="0" borderId="30" xfId="0" applyNumberFormat="1" applyFont="1" applyFill="1" applyBorder="1" applyAlignment="1" applyProtection="1">
      <alignment horizontal="center" vertical="center"/>
      <protection hidden="1"/>
    </xf>
    <xf numFmtId="175" fontId="5" fillId="0" borderId="40" xfId="0" applyNumberFormat="1" applyFont="1" applyFill="1" applyBorder="1" applyAlignment="1" applyProtection="1">
      <alignment horizontal="left"/>
      <protection hidden="1"/>
    </xf>
    <xf numFmtId="175" fontId="1" fillId="0" borderId="11" xfId="0" applyNumberFormat="1" applyFont="1" applyBorder="1" applyAlignment="1" applyProtection="1">
      <alignment horizontal="center"/>
      <protection hidden="1"/>
    </xf>
    <xf numFmtId="173" fontId="2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/>
      <protection hidden="1"/>
    </xf>
    <xf numFmtId="0" fontId="6" fillId="0" borderId="36" xfId="0" applyFont="1" applyBorder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25" fillId="0" borderId="22" xfId="0" applyFont="1" applyFill="1" applyBorder="1" applyAlignment="1" applyProtection="1" quotePrefix="1">
      <alignment horizontal="center" vertical="center"/>
      <protection hidden="1"/>
    </xf>
    <xf numFmtId="0" fontId="57" fillId="0" borderId="37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75" fontId="58" fillId="0" borderId="9" xfId="0" applyNumberFormat="1" applyFont="1" applyFill="1" applyBorder="1" applyAlignment="1" applyProtection="1">
      <alignment horizontal="center" vertical="center"/>
      <protection hidden="1"/>
    </xf>
    <xf numFmtId="0" fontId="58" fillId="0" borderId="4" xfId="0" applyFont="1" applyFill="1" applyBorder="1" applyAlignment="1" applyProtection="1">
      <alignment horizontal="left" vertical="center"/>
      <protection hidden="1"/>
    </xf>
    <xf numFmtId="175" fontId="58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75" fontId="2" fillId="0" borderId="59" xfId="0" applyNumberFormat="1" applyFont="1" applyBorder="1" applyAlignment="1" applyProtection="1">
      <alignment horizontal="center"/>
      <protection hidden="1"/>
    </xf>
    <xf numFmtId="167" fontId="23" fillId="0" borderId="0" xfId="0" applyNumberFormat="1" applyFont="1" applyAlignment="1" applyProtection="1">
      <alignment horizontal="center"/>
      <protection hidden="1"/>
    </xf>
    <xf numFmtId="167" fontId="23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4" fontId="40" fillId="0" borderId="0" xfId="0" applyNumberFormat="1" applyFont="1" applyAlignment="1" applyProtection="1">
      <alignment horizontal="center"/>
      <protection hidden="1"/>
    </xf>
    <xf numFmtId="2" fontId="40" fillId="0" borderId="24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3" fontId="1" fillId="0" borderId="7" xfId="0" applyNumberFormat="1" applyFont="1" applyBorder="1" applyAlignment="1" applyProtection="1">
      <alignment horizontal="center" vertical="center"/>
      <protection hidden="1"/>
    </xf>
    <xf numFmtId="173" fontId="1" fillId="0" borderId="9" xfId="0" applyNumberFormat="1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vertical="center"/>
      <protection hidden="1"/>
    </xf>
    <xf numFmtId="175" fontId="23" fillId="0" borderId="0" xfId="0" applyNumberFormat="1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1" fillId="0" borderId="24" xfId="0" applyNumberFormat="1" applyFont="1" applyBorder="1" applyAlignment="1" applyProtection="1">
      <alignment horizontal="center" vertical="center"/>
      <protection hidden="1"/>
    </xf>
    <xf numFmtId="0" fontId="5" fillId="0" borderId="60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165" fontId="11" fillId="0" borderId="9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73" fontId="5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horizontal="center" vertical="center"/>
      <protection hidden="1"/>
    </xf>
    <xf numFmtId="165" fontId="57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175" fontId="1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5" fillId="2" borderId="60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3" fontId="5" fillId="2" borderId="41" xfId="0" applyNumberFormat="1" applyFont="1" applyFill="1" applyBorder="1" applyAlignment="1" applyProtection="1">
      <alignment horizontal="left" vertical="center"/>
      <protection locked="0"/>
    </xf>
    <xf numFmtId="165" fontId="5" fillId="2" borderId="42" xfId="0" applyNumberFormat="1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3" fontId="5" fillId="2" borderId="8" xfId="0" applyNumberFormat="1" applyFont="1" applyFill="1" applyBorder="1" applyAlignment="1" applyProtection="1">
      <alignment horizontal="left" vertical="center"/>
      <protection locked="0"/>
    </xf>
    <xf numFmtId="3" fontId="5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left" vertical="center"/>
      <protection locked="0"/>
    </xf>
    <xf numFmtId="0" fontId="5" fillId="2" borderId="52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right"/>
      <protection hidden="1"/>
    </xf>
    <xf numFmtId="175" fontId="23" fillId="0" borderId="8" xfId="0" applyNumberFormat="1" applyFont="1" applyBorder="1" applyAlignment="1" applyProtection="1">
      <alignment horizontal="left" vertical="center"/>
      <protection hidden="1"/>
    </xf>
    <xf numFmtId="165" fontId="23" fillId="0" borderId="9" xfId="0" applyNumberFormat="1" applyFont="1" applyBorder="1" applyAlignment="1" applyProtection="1">
      <alignment horizontal="center" vertical="center"/>
      <protection hidden="1"/>
    </xf>
    <xf numFmtId="175" fontId="40" fillId="0" borderId="41" xfId="0" applyNumberFormat="1" applyFont="1" applyBorder="1" applyAlignment="1" applyProtection="1">
      <alignment horizontal="left" vertical="center"/>
      <protection hidden="1"/>
    </xf>
    <xf numFmtId="175" fontId="57" fillId="0" borderId="42" xfId="0" applyNumberFormat="1" applyFont="1" applyFill="1" applyBorder="1" applyAlignment="1" applyProtection="1">
      <alignment horizontal="center" vertical="center"/>
      <protection hidden="1"/>
    </xf>
    <xf numFmtId="0" fontId="5" fillId="2" borderId="61" xfId="0" applyFont="1" applyFill="1" applyBorder="1" applyAlignment="1" applyProtection="1">
      <alignment horizontal="left" vertical="center"/>
      <protection locked="0"/>
    </xf>
    <xf numFmtId="0" fontId="5" fillId="2" borderId="62" xfId="0" applyFont="1" applyFill="1" applyBorder="1" applyAlignment="1" applyProtection="1">
      <alignment horizontal="left" vertical="center"/>
      <protection locked="0"/>
    </xf>
    <xf numFmtId="175" fontId="1" fillId="2" borderId="59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173" fontId="1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vertical="center"/>
      <protection hidden="1"/>
    </xf>
    <xf numFmtId="0" fontId="4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8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8" fillId="0" borderId="0" xfId="0" applyFont="1" applyFill="1" applyAlignment="1" applyProtection="1">
      <alignment horizontal="left"/>
      <protection hidden="1"/>
    </xf>
    <xf numFmtId="165" fontId="60" fillId="0" borderId="0" xfId="0" applyNumberFormat="1" applyFont="1" applyFill="1" applyAlignment="1" applyProtection="1">
      <alignment horizontal="left"/>
      <protection hidden="1"/>
    </xf>
    <xf numFmtId="0" fontId="60" fillId="0" borderId="0" xfId="0" applyFont="1" applyFill="1" applyAlignment="1" applyProtection="1">
      <alignment horizontal="center"/>
      <protection hidden="1"/>
    </xf>
    <xf numFmtId="178" fontId="60" fillId="0" borderId="0" xfId="0" applyNumberFormat="1" applyFont="1" applyFill="1" applyAlignment="1" applyProtection="1">
      <alignment horizontal="center"/>
      <protection hidden="1"/>
    </xf>
    <xf numFmtId="166" fontId="61" fillId="0" borderId="0" xfId="0" applyNumberFormat="1" applyFont="1" applyFill="1" applyAlignment="1" applyProtection="1">
      <alignment horizontal="center"/>
      <protection hidden="1"/>
    </xf>
    <xf numFmtId="0" fontId="57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165" fontId="57" fillId="0" borderId="0" xfId="0" applyNumberFormat="1" applyFont="1" applyFill="1" applyAlignment="1" applyProtection="1">
      <alignment horizontal="left"/>
      <protection hidden="1"/>
    </xf>
    <xf numFmtId="178" fontId="8" fillId="0" borderId="0" xfId="0" applyNumberFormat="1" applyFont="1" applyFill="1" applyAlignment="1" applyProtection="1">
      <alignment horizontal="center"/>
      <protection hidden="1"/>
    </xf>
    <xf numFmtId="166" fontId="57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5" fontId="57" fillId="0" borderId="0" xfId="0" applyNumberFormat="1" applyFont="1" applyFill="1" applyBorder="1" applyAlignment="1" applyProtection="1">
      <alignment horizontal="center"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178" fontId="57" fillId="0" borderId="0" xfId="0" applyNumberFormat="1" applyFont="1" applyFill="1" applyBorder="1" applyAlignment="1" applyProtection="1">
      <alignment horizontal="center"/>
      <protection hidden="1"/>
    </xf>
    <xf numFmtId="166" fontId="57" fillId="0" borderId="0" xfId="0" applyNumberFormat="1" applyFont="1" applyFill="1" applyBorder="1" applyAlignment="1" applyProtection="1">
      <alignment horizontal="center" vertical="center"/>
      <protection hidden="1"/>
    </xf>
    <xf numFmtId="178" fontId="57" fillId="0" borderId="0" xfId="0" applyNumberFormat="1" applyFont="1" applyFill="1" applyBorder="1" applyAlignment="1" applyProtection="1">
      <alignment horizontal="center" vertical="center"/>
      <protection hidden="1"/>
    </xf>
    <xf numFmtId="178" fontId="8" fillId="0" borderId="0" xfId="0" applyNumberFormat="1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 horizontal="center"/>
      <protection hidden="1"/>
    </xf>
    <xf numFmtId="1" fontId="62" fillId="0" borderId="0" xfId="0" applyNumberFormat="1" applyFont="1" applyFill="1" applyAlignment="1" applyProtection="1">
      <alignment horizontal="center"/>
      <protection hidden="1"/>
    </xf>
    <xf numFmtId="1" fontId="62" fillId="0" borderId="0" xfId="0" applyNumberFormat="1" applyFont="1" applyFill="1" applyBorder="1" applyAlignment="1" applyProtection="1">
      <alignment horizontal="center"/>
      <protection hidden="1"/>
    </xf>
    <xf numFmtId="1" fontId="62" fillId="0" borderId="0" xfId="0" applyNumberFormat="1" applyFont="1" applyFill="1" applyBorder="1" applyAlignment="1" applyProtection="1">
      <alignment horizontal="center" vertical="center"/>
      <protection hidden="1"/>
    </xf>
    <xf numFmtId="1" fontId="62" fillId="0" borderId="0" xfId="0" applyNumberFormat="1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59" fillId="0" borderId="0" xfId="0" applyFont="1" applyFill="1" applyAlignment="1" applyProtection="1">
      <alignment/>
      <protection hidden="1"/>
    </xf>
    <xf numFmtId="178" fontId="57" fillId="0" borderId="0" xfId="0" applyNumberFormat="1" applyFont="1" applyFill="1" applyBorder="1" applyAlignment="1" applyProtection="1">
      <alignment vertical="center"/>
      <protection hidden="1"/>
    </xf>
    <xf numFmtId="166" fontId="57" fillId="0" borderId="0" xfId="0" applyNumberFormat="1" applyFont="1" applyFill="1" applyBorder="1" applyAlignment="1" applyProtection="1">
      <alignment horizontal="center"/>
      <protection hidden="1"/>
    </xf>
    <xf numFmtId="178" fontId="57" fillId="0" borderId="0" xfId="0" applyNumberFormat="1" applyFont="1" applyFill="1" applyAlignment="1" applyProtection="1">
      <alignment/>
      <protection hidden="1"/>
    </xf>
    <xf numFmtId="165" fontId="8" fillId="0" borderId="0" xfId="0" applyNumberFormat="1" applyFont="1" applyFill="1" applyAlignment="1" applyProtection="1">
      <alignment horizontal="center"/>
      <protection hidden="1"/>
    </xf>
    <xf numFmtId="178" fontId="5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165" fontId="1" fillId="0" borderId="31" xfId="0" applyNumberFormat="1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vertical="top"/>
      <protection hidden="1"/>
    </xf>
    <xf numFmtId="0" fontId="6" fillId="0" borderId="3" xfId="0" applyFont="1" applyFill="1" applyBorder="1" applyAlignment="1" applyProtection="1">
      <alignment horizontal="left" vertical="center"/>
      <protection hidden="1"/>
    </xf>
    <xf numFmtId="0" fontId="6" fillId="0" borderId="63" xfId="0" applyFont="1" applyFill="1" applyBorder="1" applyAlignment="1" applyProtection="1">
      <alignment horizontal="left" vertical="center"/>
      <protection hidden="1"/>
    </xf>
    <xf numFmtId="0" fontId="65" fillId="0" borderId="57" xfId="0" applyFont="1" applyFill="1" applyBorder="1" applyAlignment="1" applyProtection="1">
      <alignment vertical="top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21.emf" /><Relationship Id="rId4" Type="http://schemas.openxmlformats.org/officeDocument/2006/relationships/image" Target="../media/image16.emf" /><Relationship Id="rId5" Type="http://schemas.openxmlformats.org/officeDocument/2006/relationships/image" Target="../media/image19.emf" /><Relationship Id="rId6" Type="http://schemas.openxmlformats.org/officeDocument/2006/relationships/image" Target="../media/image5.emf" /><Relationship Id="rId7" Type="http://schemas.openxmlformats.org/officeDocument/2006/relationships/image" Target="../media/image31.emf" /><Relationship Id="rId8" Type="http://schemas.openxmlformats.org/officeDocument/2006/relationships/image" Target="../media/image2.emf" /><Relationship Id="rId9" Type="http://schemas.openxmlformats.org/officeDocument/2006/relationships/image" Target="../media/image33.emf" /><Relationship Id="rId10" Type="http://schemas.openxmlformats.org/officeDocument/2006/relationships/image" Target="../media/image32.emf" /><Relationship Id="rId11" Type="http://schemas.openxmlformats.org/officeDocument/2006/relationships/image" Target="../media/image8.emf" /><Relationship Id="rId12" Type="http://schemas.openxmlformats.org/officeDocument/2006/relationships/image" Target="../media/image11.emf" /><Relationship Id="rId13" Type="http://schemas.openxmlformats.org/officeDocument/2006/relationships/image" Target="../media/image14.emf" /><Relationship Id="rId14" Type="http://schemas.openxmlformats.org/officeDocument/2006/relationships/image" Target="../media/image18.emf" /><Relationship Id="rId15" Type="http://schemas.openxmlformats.org/officeDocument/2006/relationships/image" Target="../media/image15.emf" /><Relationship Id="rId16" Type="http://schemas.openxmlformats.org/officeDocument/2006/relationships/image" Target="../media/image1.emf" /><Relationship Id="rId17" Type="http://schemas.openxmlformats.org/officeDocument/2006/relationships/image" Target="../media/image22.emf" /><Relationship Id="rId18" Type="http://schemas.openxmlformats.org/officeDocument/2006/relationships/image" Target="../media/image23.emf" /><Relationship Id="rId19" Type="http://schemas.openxmlformats.org/officeDocument/2006/relationships/image" Target="../media/image12.emf" /><Relationship Id="rId20" Type="http://schemas.openxmlformats.org/officeDocument/2006/relationships/image" Target="../media/image27.emf" /><Relationship Id="rId21" Type="http://schemas.openxmlformats.org/officeDocument/2006/relationships/image" Target="../media/image28.emf" /><Relationship Id="rId22" Type="http://schemas.openxmlformats.org/officeDocument/2006/relationships/image" Target="../media/image3.emf" /><Relationship Id="rId23" Type="http://schemas.openxmlformats.org/officeDocument/2006/relationships/image" Target="../media/image25.emf" /><Relationship Id="rId24" Type="http://schemas.openxmlformats.org/officeDocument/2006/relationships/image" Target="../media/image4.emf" /><Relationship Id="rId25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24.emf" /><Relationship Id="rId4" Type="http://schemas.openxmlformats.org/officeDocument/2006/relationships/image" Target="../media/image17.emf" /><Relationship Id="rId5" Type="http://schemas.openxmlformats.org/officeDocument/2006/relationships/image" Target="../media/image20.emf" /><Relationship Id="rId6" Type="http://schemas.openxmlformats.org/officeDocument/2006/relationships/image" Target="../media/image2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9.emf" /><Relationship Id="rId3" Type="http://schemas.openxmlformats.org/officeDocument/2006/relationships/image" Target="../media/image26.emf" /><Relationship Id="rId4" Type="http://schemas.openxmlformats.org/officeDocument/2006/relationships/image" Target="../media/image29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" name="Line 41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" name="Arc 42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" name="Line 43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4" name="Arc 44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5" name="Line 46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6" name="Arc 47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7" name="Line 48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8" name="Arc 49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" name="Line 50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0" name="Arc 51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1" name="Line 52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2" name="Arc 53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3" name="Line 92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4" name="Arc 93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5" name="Line 94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6" name="Arc 95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7" name="Line 96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8" name="Arc 97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19" name="Line 98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0" name="Arc 99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1" name="Line 100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2" name="Arc 101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3" name="Line 102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4" name="Arc 103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5" name="Line 104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6" name="Arc 105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7" name="Line 106"/>
        <xdr:cNvSpPr>
          <a:spLocks/>
        </xdr:cNvSpPr>
      </xdr:nvSpPr>
      <xdr:spPr>
        <a:xfrm flipH="1">
          <a:off x="0" y="143256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28" name="Arc 107"/>
        <xdr:cNvSpPr>
          <a:spLocks/>
        </xdr:cNvSpPr>
      </xdr:nvSpPr>
      <xdr:spPr>
        <a:xfrm rot="10800000" flipH="1" flipV="1">
          <a:off x="0" y="14325600"/>
          <a:ext cx="0" cy="0"/>
        </a:xfrm>
        <a:prstGeom prst="arc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vmlDrawing" Target="../drawings/vmlDrawing1.vm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075"/>
  <sheetViews>
    <sheetView showGridLines="0" tabSelected="1" workbookViewId="0" topLeftCell="A1">
      <selection activeCell="I66" sqref="I66"/>
    </sheetView>
  </sheetViews>
  <sheetFormatPr defaultColWidth="11.421875" defaultRowHeight="12.75"/>
  <cols>
    <col min="1" max="1" width="3.28125" style="448" customWidth="1"/>
    <col min="2" max="2" width="27.00390625" style="366" customWidth="1"/>
    <col min="3" max="3" width="7.421875" style="366" customWidth="1"/>
    <col min="4" max="4" width="19.140625" style="366" customWidth="1"/>
    <col min="5" max="5" width="18.7109375" style="366" customWidth="1"/>
    <col min="6" max="6" width="8.140625" style="366" customWidth="1"/>
    <col min="7" max="7" width="7.421875" style="366" customWidth="1"/>
    <col min="8" max="8" width="5.7109375" style="366" customWidth="1"/>
    <col min="9" max="9" width="6.140625" style="366" customWidth="1"/>
    <col min="10" max="10" width="5.421875" style="366" customWidth="1"/>
    <col min="11" max="16384" width="11.421875" style="366" customWidth="1"/>
  </cols>
  <sheetData>
    <row r="1" spans="1:8" ht="12.75" customHeight="1">
      <c r="A1" s="180">
        <v>1</v>
      </c>
      <c r="B1" s="181" t="s">
        <v>169</v>
      </c>
      <c r="C1" s="275"/>
      <c r="D1" s="464"/>
      <c r="E1" s="464"/>
      <c r="F1" s="465"/>
      <c r="G1" s="273" t="s">
        <v>165</v>
      </c>
      <c r="H1" s="365"/>
    </row>
    <row r="2" spans="1:9" ht="12" customHeight="1">
      <c r="A2" s="27">
        <v>2</v>
      </c>
      <c r="B2" s="126" t="s">
        <v>0</v>
      </c>
      <c r="C2" s="250" t="s">
        <v>102</v>
      </c>
      <c r="D2" s="251"/>
      <c r="E2" s="251"/>
      <c r="F2" s="251"/>
      <c r="G2" s="252"/>
      <c r="H2" s="365"/>
      <c r="I2" s="367"/>
    </row>
    <row r="3" spans="1:9" ht="12" customHeight="1">
      <c r="A3" s="4">
        <v>3</v>
      </c>
      <c r="B3" s="106" t="s">
        <v>57</v>
      </c>
      <c r="C3" s="6" t="s">
        <v>115</v>
      </c>
      <c r="D3" s="7"/>
      <c r="E3" s="7"/>
      <c r="F3" s="7"/>
      <c r="G3" s="88"/>
      <c r="H3" s="365"/>
      <c r="I3" s="367"/>
    </row>
    <row r="4" spans="1:9" ht="12" customHeight="1">
      <c r="A4" s="9"/>
      <c r="B4" s="10"/>
      <c r="C4" s="122" t="s">
        <v>174</v>
      </c>
      <c r="D4" s="11"/>
      <c r="E4" s="11"/>
      <c r="F4" s="11"/>
      <c r="G4" s="12"/>
      <c r="H4" s="365"/>
      <c r="I4" s="367"/>
    </row>
    <row r="5" spans="1:9" ht="12" customHeight="1">
      <c r="A5" s="4">
        <v>5</v>
      </c>
      <c r="B5" s="518" t="s">
        <v>175</v>
      </c>
      <c r="C5" s="107" t="s">
        <v>97</v>
      </c>
      <c r="D5" s="78"/>
      <c r="E5" s="78"/>
      <c r="F5" s="78"/>
      <c r="G5" s="79"/>
      <c r="H5" s="365"/>
      <c r="I5" s="367"/>
    </row>
    <row r="6" spans="1:9" ht="12" customHeight="1">
      <c r="A6" s="15"/>
      <c r="B6" s="519" t="s">
        <v>176</v>
      </c>
      <c r="C6" s="108" t="s">
        <v>161</v>
      </c>
      <c r="D6" s="80"/>
      <c r="E6" s="80"/>
      <c r="F6" s="276"/>
      <c r="G6" s="81"/>
      <c r="H6" s="365"/>
      <c r="I6" s="367"/>
    </row>
    <row r="7" spans="1:9" ht="93" customHeight="1">
      <c r="A7" s="286">
        <v>7</v>
      </c>
      <c r="B7" s="196"/>
      <c r="C7" s="108"/>
      <c r="D7" s="80"/>
      <c r="E7" s="80"/>
      <c r="F7" s="368"/>
      <c r="G7" s="369"/>
      <c r="H7" s="365"/>
      <c r="I7" s="367"/>
    </row>
    <row r="8" spans="1:9" ht="15" customHeight="1">
      <c r="A8" s="16">
        <v>8</v>
      </c>
      <c r="B8" s="89" t="s">
        <v>16</v>
      </c>
      <c r="C8" s="17" t="s">
        <v>2</v>
      </c>
      <c r="D8" s="17" t="s">
        <v>3</v>
      </c>
      <c r="E8" s="17" t="s">
        <v>4</v>
      </c>
      <c r="F8" s="18" t="s">
        <v>5</v>
      </c>
      <c r="G8" s="19"/>
      <c r="H8" s="365"/>
      <c r="I8" s="367"/>
    </row>
    <row r="9" spans="1:9" ht="13.5" customHeight="1">
      <c r="A9" s="20">
        <v>9</v>
      </c>
      <c r="B9" s="134" t="s">
        <v>41</v>
      </c>
      <c r="C9" s="21"/>
      <c r="D9" s="21"/>
      <c r="E9" s="187" t="s">
        <v>81</v>
      </c>
      <c r="F9" s="22"/>
      <c r="G9" s="23"/>
      <c r="H9" s="365"/>
      <c r="I9" s="367"/>
    </row>
    <row r="10" spans="1:9" ht="13.5" customHeight="1">
      <c r="A10" s="27">
        <v>10</v>
      </c>
      <c r="B10" s="28" t="s">
        <v>103</v>
      </c>
      <c r="C10" s="2" t="s">
        <v>184</v>
      </c>
      <c r="D10" s="272" t="s">
        <v>156</v>
      </c>
      <c r="E10" s="238"/>
      <c r="F10" s="266"/>
      <c r="G10" s="267"/>
      <c r="H10" s="365"/>
      <c r="I10" s="367"/>
    </row>
    <row r="11" spans="1:9" s="372" customFormat="1" ht="12" customHeight="1">
      <c r="A11" s="225">
        <v>11</v>
      </c>
      <c r="B11" s="226" t="s">
        <v>110</v>
      </c>
      <c r="C11" s="227" t="s">
        <v>24</v>
      </c>
      <c r="D11" s="227" t="s">
        <v>179</v>
      </c>
      <c r="E11" s="370" t="str">
        <f>IF(ISBLANK(E10),"   ",E10-1)</f>
        <v>   </v>
      </c>
      <c r="F11" s="268"/>
      <c r="G11" s="269"/>
      <c r="H11" s="365"/>
      <c r="I11" s="371"/>
    </row>
    <row r="12" spans="1:9" s="376" customFormat="1" ht="10.5" customHeight="1">
      <c r="A12" s="4"/>
      <c r="B12" s="30" t="s">
        <v>109</v>
      </c>
      <c r="C12" s="41"/>
      <c r="D12" s="24"/>
      <c r="E12" s="373"/>
      <c r="F12" s="230"/>
      <c r="G12" s="231"/>
      <c r="H12" s="374"/>
      <c r="I12" s="375"/>
    </row>
    <row r="13" spans="1:9" ht="13.5" customHeight="1">
      <c r="A13" s="9">
        <v>13</v>
      </c>
      <c r="B13" s="271" t="s">
        <v>120</v>
      </c>
      <c r="C13" s="26" t="s">
        <v>184</v>
      </c>
      <c r="D13" s="26" t="s">
        <v>180</v>
      </c>
      <c r="E13" s="72" t="str">
        <f>IF(E11="   ","   ",1.1*E11+1)</f>
        <v>   </v>
      </c>
      <c r="F13" s="228"/>
      <c r="G13" s="377"/>
      <c r="H13" s="365"/>
      <c r="I13" s="367"/>
    </row>
    <row r="14" spans="1:8" ht="12.75" customHeight="1">
      <c r="A14" s="4">
        <v>14</v>
      </c>
      <c r="B14" s="5" t="s">
        <v>10</v>
      </c>
      <c r="C14" s="41" t="s">
        <v>8</v>
      </c>
      <c r="D14" s="41" t="s">
        <v>181</v>
      </c>
      <c r="E14" s="182"/>
      <c r="F14" s="82" t="s">
        <v>19</v>
      </c>
      <c r="G14" s="35"/>
      <c r="H14" s="365"/>
    </row>
    <row r="15" spans="1:9" ht="12.75" customHeight="1">
      <c r="A15" s="9">
        <v>15</v>
      </c>
      <c r="B15" s="25" t="s">
        <v>171</v>
      </c>
      <c r="C15" s="26" t="s">
        <v>91</v>
      </c>
      <c r="D15" s="26" t="s">
        <v>182</v>
      </c>
      <c r="E15" s="183"/>
      <c r="F15" s="121" t="s">
        <v>227</v>
      </c>
      <c r="G15" s="35"/>
      <c r="H15" s="365"/>
      <c r="I15" s="367"/>
    </row>
    <row r="16" spans="1:9" ht="18" customHeight="1">
      <c r="A16" s="13">
        <v>16</v>
      </c>
      <c r="B16" s="253" t="s">
        <v>177</v>
      </c>
      <c r="C16" s="96"/>
      <c r="D16" s="96"/>
      <c r="E16" s="254" t="str">
        <f>IF(AND(ISNUMBER(E10),E14&gt;0,ISBLANK(E15)),"erfüllt",IF(AND(ISNUMBER(E10),ISBLANK(E14),E15&gt;0),"erfüllt","nicht erfüllt"))</f>
        <v>nicht erfüllt</v>
      </c>
      <c r="F16" s="124"/>
      <c r="G16" s="110"/>
      <c r="H16" s="378"/>
      <c r="I16" s="367"/>
    </row>
    <row r="17" spans="1:9" ht="12" customHeight="1">
      <c r="A17" s="232">
        <v>17</v>
      </c>
      <c r="B17" s="233" t="s">
        <v>111</v>
      </c>
      <c r="C17" s="236" t="s">
        <v>32</v>
      </c>
      <c r="D17" s="229" t="s">
        <v>183</v>
      </c>
      <c r="E17" s="239" t="str">
        <f>IF(E11="   ","   ",1/(1.1*E11+1))</f>
        <v>   </v>
      </c>
      <c r="F17" s="234"/>
      <c r="G17" s="379"/>
      <c r="H17" s="378"/>
      <c r="I17" s="367"/>
    </row>
    <row r="18" spans="1:8" ht="13.5" customHeight="1">
      <c r="A18" s="232">
        <v>18</v>
      </c>
      <c r="B18" s="233" t="s">
        <v>178</v>
      </c>
      <c r="C18" s="237" t="s">
        <v>104</v>
      </c>
      <c r="D18" s="237" t="s">
        <v>36</v>
      </c>
      <c r="E18" s="237" t="s">
        <v>154</v>
      </c>
      <c r="F18" s="235" t="s">
        <v>105</v>
      </c>
      <c r="G18" s="282"/>
      <c r="H18" s="378"/>
    </row>
    <row r="19" spans="1:8" ht="15" customHeight="1">
      <c r="A19" s="13">
        <v>19</v>
      </c>
      <c r="B19" s="14" t="s">
        <v>162</v>
      </c>
      <c r="C19" s="287" t="s">
        <v>32</v>
      </c>
      <c r="D19" s="288"/>
      <c r="E19" s="289"/>
      <c r="F19" s="380" t="s">
        <v>104</v>
      </c>
      <c r="G19" s="69"/>
      <c r="H19" s="365"/>
    </row>
    <row r="20" spans="1:8" ht="12.75" customHeight="1">
      <c r="A20" s="9">
        <v>20</v>
      </c>
      <c r="B20" s="10" t="s">
        <v>112</v>
      </c>
      <c r="C20" s="290" t="s">
        <v>32</v>
      </c>
      <c r="D20" s="291" t="s">
        <v>163</v>
      </c>
      <c r="E20" s="292"/>
      <c r="F20" s="381" t="s">
        <v>36</v>
      </c>
      <c r="G20" s="368"/>
      <c r="H20" s="365"/>
    </row>
    <row r="21" spans="1:8" ht="12.75" customHeight="1">
      <c r="A21" s="27">
        <v>21</v>
      </c>
      <c r="B21" s="31" t="s">
        <v>113</v>
      </c>
      <c r="C21" s="166" t="s">
        <v>32</v>
      </c>
      <c r="D21" s="2" t="s">
        <v>164</v>
      </c>
      <c r="E21" s="240"/>
      <c r="F21" s="381" t="s">
        <v>154</v>
      </c>
      <c r="G21" s="368"/>
      <c r="H21" s="365"/>
    </row>
    <row r="22" spans="1:9" ht="12.75" customHeight="1">
      <c r="A22" s="13">
        <v>22</v>
      </c>
      <c r="B22" s="188"/>
      <c r="C22" s="189"/>
      <c r="D22" s="189"/>
      <c r="E22" s="189" t="str">
        <f>IF(AND(E16="erfüllt",ISNUMBER(E19),ISTEXT(E20),ISTEXT(E21)),"Eingabe erfüllt","Eingabe nicht erfüllt")</f>
        <v>Eingabe nicht erfüllt</v>
      </c>
      <c r="F22" s="382" t="s">
        <v>155</v>
      </c>
      <c r="G22" s="383"/>
      <c r="H22" s="365"/>
      <c r="I22" s="367"/>
    </row>
    <row r="23" spans="1:9" ht="13.5" customHeight="1">
      <c r="A23" s="9">
        <v>23</v>
      </c>
      <c r="B23" s="127" t="s">
        <v>83</v>
      </c>
      <c r="C23" s="38"/>
      <c r="D23" s="136"/>
      <c r="E23" s="137"/>
      <c r="F23" s="123"/>
      <c r="G23" s="277"/>
      <c r="H23" s="378"/>
      <c r="I23" s="367"/>
    </row>
    <row r="24" spans="1:9" ht="12.75" customHeight="1">
      <c r="A24" s="13">
        <v>24</v>
      </c>
      <c r="B24" s="469" t="s">
        <v>185</v>
      </c>
      <c r="C24" s="287"/>
      <c r="D24" s="32" t="s">
        <v>186</v>
      </c>
      <c r="E24" s="384" t="str">
        <f>IF(E22="Eingabe nicht erfüllt","   ",1.135)</f>
        <v>   </v>
      </c>
      <c r="F24" s="103"/>
      <c r="G24" s="293"/>
      <c r="H24" s="378"/>
      <c r="I24" s="367"/>
    </row>
    <row r="25" spans="1:9" ht="12.75" customHeight="1">
      <c r="A25" s="4">
        <v>25</v>
      </c>
      <c r="B25" s="106" t="s">
        <v>160</v>
      </c>
      <c r="C25" s="294" t="s">
        <v>32</v>
      </c>
      <c r="D25" s="41" t="s">
        <v>187</v>
      </c>
      <c r="E25" s="295" t="str">
        <f>IF(E24="   ","   ",1)</f>
        <v>   </v>
      </c>
      <c r="F25" s="296"/>
      <c r="G25" s="297"/>
      <c r="H25" s="385"/>
      <c r="I25" s="367"/>
    </row>
    <row r="26" spans="1:9" ht="12.75" customHeight="1">
      <c r="A26" s="4">
        <v>26</v>
      </c>
      <c r="B26" s="298" t="s">
        <v>82</v>
      </c>
      <c r="C26" s="41" t="s">
        <v>9</v>
      </c>
      <c r="D26" s="41" t="s">
        <v>188</v>
      </c>
      <c r="E26" s="295" t="str">
        <f>IF(E24="   ","   ",VLOOKUP(E10,'DB'!B7:'DB'!E84,2,FALSE))</f>
        <v>   </v>
      </c>
      <c r="F26" s="111"/>
      <c r="G26" s="109"/>
      <c r="H26" s="378"/>
      <c r="I26" s="367"/>
    </row>
    <row r="27" spans="1:9" ht="12.75" customHeight="1">
      <c r="A27" s="4">
        <v>27</v>
      </c>
      <c r="B27" s="106" t="s">
        <v>77</v>
      </c>
      <c r="C27" s="41" t="s">
        <v>78</v>
      </c>
      <c r="D27" s="41" t="s">
        <v>189</v>
      </c>
      <c r="E27" s="514" t="str">
        <f>IF(E24="   ","   ",VLOOKUP(E10,'DB'!B7:'DB'!E84,3,FALSE))</f>
        <v>   </v>
      </c>
      <c r="F27" s="296"/>
      <c r="G27" s="284"/>
      <c r="H27" s="378"/>
      <c r="I27" s="367"/>
    </row>
    <row r="28" spans="1:9" ht="15.75" customHeight="1">
      <c r="A28" s="13">
        <v>28</v>
      </c>
      <c r="B28" s="515" t="s">
        <v>48</v>
      </c>
      <c r="C28" s="96"/>
      <c r="D28" s="241"/>
      <c r="E28" s="516"/>
      <c r="F28" s="190"/>
      <c r="G28" s="197"/>
      <c r="H28" s="378"/>
      <c r="I28" s="367"/>
    </row>
    <row r="29" spans="1:9" ht="15" customHeight="1">
      <c r="A29" s="4">
        <v>29</v>
      </c>
      <c r="B29" s="135" t="s">
        <v>190</v>
      </c>
      <c r="C29" s="33"/>
      <c r="D29" s="1"/>
      <c r="E29" s="167" t="s">
        <v>70</v>
      </c>
      <c r="F29" s="111"/>
      <c r="G29" s="109"/>
      <c r="H29" s="378"/>
      <c r="I29" s="367"/>
    </row>
    <row r="30" spans="1:9" ht="15" customHeight="1">
      <c r="A30" s="4">
        <v>30</v>
      </c>
      <c r="B30" s="143" t="s">
        <v>53</v>
      </c>
      <c r="C30" s="1"/>
      <c r="D30" s="3"/>
      <c r="E30" s="34"/>
      <c r="F30" s="111"/>
      <c r="G30" s="109"/>
      <c r="H30" s="378"/>
      <c r="I30" s="367"/>
    </row>
    <row r="31" spans="1:9" ht="13.5" customHeight="1">
      <c r="A31" s="13">
        <v>31</v>
      </c>
      <c r="B31" s="203" t="s">
        <v>106</v>
      </c>
      <c r="C31" s="32" t="s">
        <v>8</v>
      </c>
      <c r="D31" s="299"/>
      <c r="E31" s="300" t="str">
        <f>IF(E24="   ","   ",IF(AND(ISNUMBER(E14),ISBLANK(E15)),E14,IF(AND(ISBLANK(E14),ISNUMBER(E15)),E15/E27,"   ")))</f>
        <v>   </v>
      </c>
      <c r="F31" s="301" t="s">
        <v>84</v>
      </c>
      <c r="G31" s="386" t="str">
        <f>IF(E31="   ","   ",IF(AND(ISNUMBER(E14),ISBLANK(E15)),E14*E27,"   "))</f>
        <v>   </v>
      </c>
      <c r="H31" s="378"/>
      <c r="I31" s="367"/>
    </row>
    <row r="32" spans="1:9" ht="12.75" customHeight="1">
      <c r="A32" s="4">
        <v>32</v>
      </c>
      <c r="B32" s="106" t="s">
        <v>191</v>
      </c>
      <c r="C32" s="41" t="s">
        <v>184</v>
      </c>
      <c r="D32" s="41" t="s">
        <v>192</v>
      </c>
      <c r="E32" s="295" t="str">
        <f>IF(E31="   ","   ",1)</f>
        <v>   </v>
      </c>
      <c r="F32" s="302" t="s">
        <v>166</v>
      </c>
      <c r="G32" s="35"/>
      <c r="H32" s="378"/>
      <c r="I32" s="367"/>
    </row>
    <row r="33" spans="1:9" ht="12.75" customHeight="1">
      <c r="A33" s="4">
        <v>33</v>
      </c>
      <c r="B33" s="106" t="s">
        <v>52</v>
      </c>
      <c r="C33" s="41" t="s">
        <v>11</v>
      </c>
      <c r="D33" s="41" t="s">
        <v>193</v>
      </c>
      <c r="E33" s="295" t="str">
        <f>IF(E31="   ","   ",E11)</f>
        <v>   </v>
      </c>
      <c r="F33" s="285"/>
      <c r="G33" s="284"/>
      <c r="H33" s="378"/>
      <c r="I33" s="367"/>
    </row>
    <row r="34" spans="1:9" ht="12.75" customHeight="1">
      <c r="A34" s="4">
        <v>34</v>
      </c>
      <c r="B34" s="106" t="s">
        <v>107</v>
      </c>
      <c r="C34" s="41" t="s">
        <v>184</v>
      </c>
      <c r="D34" s="41" t="s">
        <v>194</v>
      </c>
      <c r="E34" s="295" t="str">
        <f>IF(E31="   ","   ",E13)</f>
        <v>   </v>
      </c>
      <c r="F34" s="285"/>
      <c r="G34" s="284"/>
      <c r="H34" s="378"/>
      <c r="I34" s="367"/>
    </row>
    <row r="35" spans="1:9" ht="12.75" customHeight="1">
      <c r="A35" s="4">
        <v>35</v>
      </c>
      <c r="B35" s="106" t="s">
        <v>44</v>
      </c>
      <c r="C35" s="41" t="s">
        <v>184</v>
      </c>
      <c r="D35" s="41" t="s">
        <v>195</v>
      </c>
      <c r="E35" s="303" t="str">
        <f>IF(E31="   ","   ",E13-0.03*E33+0.03-0.03*E32)</f>
        <v>   </v>
      </c>
      <c r="F35" s="283"/>
      <c r="G35" s="284"/>
      <c r="H35" s="378"/>
      <c r="I35" s="367"/>
    </row>
    <row r="36" spans="1:9" ht="12.75" customHeight="1">
      <c r="A36" s="4">
        <v>36</v>
      </c>
      <c r="B36" s="106" t="s">
        <v>45</v>
      </c>
      <c r="C36" s="41" t="s">
        <v>184</v>
      </c>
      <c r="D36" s="304" t="s">
        <v>196</v>
      </c>
      <c r="E36" s="303" t="str">
        <f>IF(E31="   ","   ",E33*0.15+1)</f>
        <v>   </v>
      </c>
      <c r="F36" s="112"/>
      <c r="G36" s="113"/>
      <c r="H36" s="365"/>
      <c r="I36" s="367"/>
    </row>
    <row r="37" spans="1:9" ht="12.75" customHeight="1">
      <c r="A37" s="4">
        <v>37</v>
      </c>
      <c r="B37" s="106" t="s">
        <v>50</v>
      </c>
      <c r="C37" s="41" t="s">
        <v>184</v>
      </c>
      <c r="D37" s="41" t="s">
        <v>197</v>
      </c>
      <c r="E37" s="303" t="str">
        <f>IF(E31="   ","   ",0.3*E33+1)</f>
        <v>   </v>
      </c>
      <c r="F37" s="305"/>
      <c r="G37" s="284"/>
      <c r="H37" s="365"/>
      <c r="I37" s="367"/>
    </row>
    <row r="38" spans="1:9" ht="12.75" customHeight="1">
      <c r="A38" s="4">
        <v>38</v>
      </c>
      <c r="B38" s="106" t="s">
        <v>7</v>
      </c>
      <c r="C38" s="41" t="s">
        <v>184</v>
      </c>
      <c r="D38" s="41" t="s">
        <v>198</v>
      </c>
      <c r="E38" s="295" t="str">
        <f>IF(E31="   ","   ",E13-E32)</f>
        <v>   </v>
      </c>
      <c r="F38" s="306"/>
      <c r="G38" s="284"/>
      <c r="H38" s="387"/>
      <c r="I38" s="367"/>
    </row>
    <row r="39" spans="1:9" ht="12.75" customHeight="1">
      <c r="A39" s="9">
        <v>39</v>
      </c>
      <c r="B39" s="36" t="s">
        <v>14</v>
      </c>
      <c r="C39" s="26" t="s">
        <v>6</v>
      </c>
      <c r="D39" s="26" t="str">
        <f>IF(B39="   ","   ","T = 273 + t")</f>
        <v>T = 273 + t</v>
      </c>
      <c r="E39" s="307" t="str">
        <f>IF(E31="   ","   ",273+E26)</f>
        <v>   </v>
      </c>
      <c r="F39" s="308"/>
      <c r="G39" s="201"/>
      <c r="H39" s="365"/>
      <c r="I39" s="367"/>
    </row>
    <row r="40" spans="1:9" ht="12" customHeight="1">
      <c r="A40" s="13">
        <v>40</v>
      </c>
      <c r="B40" s="203" t="s">
        <v>98</v>
      </c>
      <c r="C40" s="96"/>
      <c r="D40" s="96"/>
      <c r="E40" s="204" t="s">
        <v>99</v>
      </c>
      <c r="F40" s="190"/>
      <c r="G40" s="197"/>
      <c r="H40" s="365"/>
      <c r="I40" s="367"/>
    </row>
    <row r="41" spans="1:9" ht="39.75" customHeight="1">
      <c r="A41" s="4">
        <v>41</v>
      </c>
      <c r="B41" s="198"/>
      <c r="C41" s="199"/>
      <c r="D41" s="199"/>
      <c r="E41" s="202"/>
      <c r="F41" s="200"/>
      <c r="G41" s="201"/>
      <c r="H41" s="365"/>
      <c r="I41" s="367"/>
    </row>
    <row r="42" spans="1:9" ht="12.75" customHeight="1">
      <c r="A42" s="13">
        <v>42</v>
      </c>
      <c r="B42" s="29" t="str">
        <f>IF(B39="   ","   ","Prüfung : Druckverhältnis")</f>
        <v>Prüfung : Druckverhältnis</v>
      </c>
      <c r="C42" s="241"/>
      <c r="D42" s="96" t="s">
        <v>183</v>
      </c>
      <c r="E42" s="242" t="str">
        <f>IF(E31="   ","   ",E32/E13)</f>
        <v>   </v>
      </c>
      <c r="F42" s="208" t="str">
        <f>IF(E31="   ","   ",IF(E42&gt;G42,"&gt;","&lt;"))</f>
        <v>   </v>
      </c>
      <c r="G42" s="209" t="str">
        <f>IF(E31="   ","   ",POWER(2/(E24+1),E24/(E24-1)))</f>
        <v>   </v>
      </c>
      <c r="H42" s="365"/>
      <c r="I42" s="367"/>
    </row>
    <row r="43" spans="1:9" ht="12.75" customHeight="1">
      <c r="A43" s="4">
        <v>43</v>
      </c>
      <c r="B43" s="30"/>
      <c r="C43" s="1"/>
      <c r="D43" s="1"/>
      <c r="E43" s="243" t="str">
        <f>IF(E31="   ","   ",IF(F42="&gt;","unterkritisch","überkritisch"))</f>
        <v>   </v>
      </c>
      <c r="F43" s="244" t="str">
        <f>IF(E31="   ","   ",IF(F42="&gt;",SQRT(E24/(E24-1))*(SQRT(POWER(E32/E13,2/E24)-POWER(E32/E13,(E24+1)/E24))),"   "))</f>
        <v>   </v>
      </c>
      <c r="G43" s="245" t="str">
        <f>IF(E31="   ","   ",IF(F42="&lt;",POWER(2/(E24+1),1/(E24-1))*SQRT(E24/(E24+1)),"   "))</f>
        <v>   </v>
      </c>
      <c r="H43" s="365"/>
      <c r="I43" s="367"/>
    </row>
    <row r="44" spans="1:9" ht="12.75" customHeight="1">
      <c r="A44" s="9">
        <v>44</v>
      </c>
      <c r="B44" s="198" t="s">
        <v>35</v>
      </c>
      <c r="C44" s="38"/>
      <c r="D44" s="248"/>
      <c r="E44" s="249" t="str">
        <f>IF(E31="   ","   ",IF(AND(ISNUMBER(F43),G43="   "),F43,IF(AND(ISNUMBER(G43),F43="   "),G43,"   ")))</f>
        <v>   </v>
      </c>
      <c r="F44" s="247"/>
      <c r="G44" s="246"/>
      <c r="H44" s="365"/>
      <c r="I44" s="367"/>
    </row>
    <row r="45" spans="1:8" ht="13.5" customHeight="1">
      <c r="A45" s="13">
        <v>45</v>
      </c>
      <c r="B45" s="14" t="s">
        <v>79</v>
      </c>
      <c r="C45" s="206" t="s">
        <v>32</v>
      </c>
      <c r="D45" s="309" t="s">
        <v>114</v>
      </c>
      <c r="E45" s="388" t="str">
        <f>IF(E31="   ","   ",IF(OR(E44=F43,E10&lt;2),(0.6211/E44)*SQRT(E13*E27),VLOOKUP(E10,'DB'!B7:'DB'!E84,4,FALSE)))</f>
        <v>   </v>
      </c>
      <c r="F45" s="310"/>
      <c r="G45" s="311"/>
      <c r="H45" s="365"/>
    </row>
    <row r="46" spans="1:9" ht="13.5" customHeight="1">
      <c r="A46" s="4">
        <v>46</v>
      </c>
      <c r="B46" s="5" t="s">
        <v>46</v>
      </c>
      <c r="C46" s="41" t="s">
        <v>34</v>
      </c>
      <c r="D46" s="24" t="s">
        <v>199</v>
      </c>
      <c r="E46" s="312" t="str">
        <f>IF(E31="   ","   ",E45*E31/(E19*E13))</f>
        <v>   </v>
      </c>
      <c r="F46" s="313"/>
      <c r="G46" s="314"/>
      <c r="H46" s="365"/>
      <c r="I46" s="367"/>
    </row>
    <row r="47" spans="1:9" ht="13.5" customHeight="1">
      <c r="A47" s="9">
        <v>47</v>
      </c>
      <c r="B47" s="10" t="s">
        <v>37</v>
      </c>
      <c r="C47" s="26" t="s">
        <v>1</v>
      </c>
      <c r="D47" s="315" t="s">
        <v>200</v>
      </c>
      <c r="E47" s="316" t="str">
        <f>IF(E31="   ","   ",SQRT(4*E46/PI()))</f>
        <v>   </v>
      </c>
      <c r="F47" s="317"/>
      <c r="G47" s="318"/>
      <c r="H47" s="365"/>
      <c r="I47" s="367"/>
    </row>
    <row r="48" spans="1:9" ht="15.75" customHeight="1" thickBot="1">
      <c r="A48" s="223">
        <v>48</v>
      </c>
      <c r="B48" s="255" t="s">
        <v>167</v>
      </c>
      <c r="C48" s="256" t="s">
        <v>1</v>
      </c>
      <c r="D48" s="256" t="s">
        <v>201</v>
      </c>
      <c r="E48" s="468"/>
      <c r="F48" s="224"/>
      <c r="G48" s="265" t="s">
        <v>119</v>
      </c>
      <c r="H48" s="365"/>
      <c r="I48" s="367"/>
    </row>
    <row r="49" spans="1:9" ht="15" customHeight="1" thickBot="1">
      <c r="A49" s="278"/>
      <c r="B49" s="520" t="s">
        <v>202</v>
      </c>
      <c r="C49" s="279"/>
      <c r="D49" s="279"/>
      <c r="E49" s="389"/>
      <c r="F49" s="280"/>
      <c r="G49" s="281"/>
      <c r="H49" s="378"/>
      <c r="I49" s="367"/>
    </row>
    <row r="50" spans="1:9" ht="16.5" customHeight="1">
      <c r="A50" s="42">
        <v>50</v>
      </c>
      <c r="B50" s="93" t="s">
        <v>116</v>
      </c>
      <c r="C50" s="43"/>
      <c r="D50" s="43"/>
      <c r="E50" s="43"/>
      <c r="F50" s="43"/>
      <c r="G50" s="274" t="s">
        <v>168</v>
      </c>
      <c r="H50" s="365"/>
      <c r="I50" s="367"/>
    </row>
    <row r="51" spans="1:9" ht="14.25" customHeight="1">
      <c r="A51" s="44">
        <v>51</v>
      </c>
      <c r="B51" s="205" t="s">
        <v>16</v>
      </c>
      <c r="C51" s="17" t="s">
        <v>12</v>
      </c>
      <c r="D51" s="17" t="s">
        <v>13</v>
      </c>
      <c r="E51" s="17" t="s">
        <v>4</v>
      </c>
      <c r="F51" s="45" t="s">
        <v>29</v>
      </c>
      <c r="G51" s="46"/>
      <c r="H51" s="365"/>
      <c r="I51" s="367"/>
    </row>
    <row r="52" spans="1:9" ht="12.75" customHeight="1">
      <c r="A52" s="8">
        <v>52</v>
      </c>
      <c r="B52" s="319" t="s">
        <v>56</v>
      </c>
      <c r="C52" s="320" t="s">
        <v>1</v>
      </c>
      <c r="D52" s="320" t="s">
        <v>172</v>
      </c>
      <c r="E52" s="466"/>
      <c r="F52" s="321"/>
      <c r="G52" s="322"/>
      <c r="H52" s="378"/>
      <c r="I52" s="367"/>
    </row>
    <row r="53" spans="1:9" ht="12.75" customHeight="1">
      <c r="A53" s="4">
        <v>53</v>
      </c>
      <c r="B53" s="47" t="s">
        <v>71</v>
      </c>
      <c r="C53" s="41" t="s">
        <v>1</v>
      </c>
      <c r="D53" s="41" t="s">
        <v>203</v>
      </c>
      <c r="E53" s="467"/>
      <c r="F53" s="48"/>
      <c r="G53" s="49"/>
      <c r="H53" s="378"/>
      <c r="I53" s="367"/>
    </row>
    <row r="54" spans="1:9" ht="12.75" customHeight="1">
      <c r="A54" s="4">
        <v>54</v>
      </c>
      <c r="B54" s="47" t="s">
        <v>17</v>
      </c>
      <c r="C54" s="41" t="s">
        <v>1</v>
      </c>
      <c r="D54" s="41" t="s">
        <v>204</v>
      </c>
      <c r="E54" s="323"/>
      <c r="F54" s="48"/>
      <c r="G54" s="49"/>
      <c r="H54" s="378"/>
      <c r="I54" s="367"/>
    </row>
    <row r="55" spans="1:9" ht="13.5" customHeight="1">
      <c r="A55" s="4">
        <v>55</v>
      </c>
      <c r="B55" s="30" t="s">
        <v>58</v>
      </c>
      <c r="C55" s="324"/>
      <c r="D55" s="325"/>
      <c r="E55" s="326"/>
      <c r="F55" s="327"/>
      <c r="G55" s="328"/>
      <c r="H55" s="378"/>
      <c r="I55" s="367"/>
    </row>
    <row r="56" spans="1:9" ht="13.5" customHeight="1">
      <c r="A56" s="9">
        <v>56</v>
      </c>
      <c r="B56" s="198" t="s">
        <v>108</v>
      </c>
      <c r="C56" s="329"/>
      <c r="D56" s="26" t="s">
        <v>205</v>
      </c>
      <c r="E56" s="330"/>
      <c r="F56" s="390"/>
      <c r="G56" s="52"/>
      <c r="H56" s="378"/>
      <c r="I56" s="367"/>
    </row>
    <row r="57" spans="1:9" ht="12" customHeight="1">
      <c r="A57" s="9">
        <v>57</v>
      </c>
      <c r="B57" s="29"/>
      <c r="C57" s="129"/>
      <c r="D57" s="130"/>
      <c r="E57" s="131" t="str">
        <f>IF(E31="   ","   ",IF(AND(E52&gt;=0.001,E48&gt;=E47,E53&gt;=E48,E54&gt;0,E54&gt;=E48,E55&gt;=0.1,E56&gt;=80),"erfüllt","nicht erfüllt"))</f>
        <v>   </v>
      </c>
      <c r="F57" s="128"/>
      <c r="G57" s="52"/>
      <c r="H57" s="378"/>
      <c r="I57" s="367"/>
    </row>
    <row r="58" spans="1:9" ht="25.5" customHeight="1">
      <c r="A58" s="9">
        <v>58</v>
      </c>
      <c r="B58" s="53" t="s">
        <v>59</v>
      </c>
      <c r="C58" s="206" t="s">
        <v>32</v>
      </c>
      <c r="D58" s="53"/>
      <c r="E58" s="54" t="str">
        <f>IF(OR(E31="   ",E57="   ",E57="nicht erfüllt"),"   ",1/POWER(2*LOG(E54/E52,10)+1.14,2))</f>
        <v>   </v>
      </c>
      <c r="F58" s="91" t="s">
        <v>31</v>
      </c>
      <c r="G58" s="92" t="str">
        <f>IF(E22="erfüllt",POWER(E13/E35,2)-1,"   ")</f>
        <v>   </v>
      </c>
      <c r="H58" s="378"/>
      <c r="I58" s="367"/>
    </row>
    <row r="59" spans="1:9" ht="12" customHeight="1">
      <c r="A59" s="4">
        <v>59</v>
      </c>
      <c r="B59" s="140" t="s">
        <v>47</v>
      </c>
      <c r="C59" s="55"/>
      <c r="D59" s="141"/>
      <c r="E59" s="144"/>
      <c r="F59" s="192" t="s">
        <v>72</v>
      </c>
      <c r="G59" s="97"/>
      <c r="H59" s="378"/>
      <c r="I59" s="367"/>
    </row>
    <row r="60" spans="1:9" ht="12" customHeight="1">
      <c r="A60" s="4">
        <v>60</v>
      </c>
      <c r="B60" s="56" t="s">
        <v>23</v>
      </c>
      <c r="C60" s="57"/>
      <c r="D60" s="142"/>
      <c r="E60" s="105" t="str">
        <f>IF(E58="   ","   ",(E54/E58)*(0.5*(POWER(E13/E35,2)-1)*POWER(G60/E44,2)-2*LN(E13/E35)-E55))</f>
        <v>   </v>
      </c>
      <c r="F60" s="145" t="s">
        <v>54</v>
      </c>
      <c r="G60" s="151" t="str">
        <f>IF(E58="   ","   ",(1/(1.1*E19))*POWER(E54/E48,2))</f>
        <v>   </v>
      </c>
      <c r="H60" s="378"/>
      <c r="I60" s="367"/>
    </row>
    <row r="61" spans="1:7" ht="12" customHeight="1">
      <c r="A61" s="9">
        <v>61</v>
      </c>
      <c r="B61" s="58"/>
      <c r="C61" s="59"/>
      <c r="D61" s="60"/>
      <c r="E61" s="391" t="str">
        <f>IF(E58="   ","   ",IF(E60&lt;0,"   nicht zulässig, - Korrektur siehe Zeile 65","   "))</f>
        <v>   </v>
      </c>
      <c r="F61" s="98"/>
      <c r="G61" s="99"/>
    </row>
    <row r="62" spans="1:8" ht="15.75" customHeight="1">
      <c r="A62" s="13">
        <v>62</v>
      </c>
      <c r="B62" s="53" t="s">
        <v>25</v>
      </c>
      <c r="C62" s="61"/>
      <c r="D62" s="62"/>
      <c r="E62" s="63" t="str">
        <f>IF(OR(E58="   ",E60&lt;0),"   ",((22.4*E56)/(E44*E19*SQRT(1/E27)))*(POWER(E54/E48,2))*SQRT(1-(E32/E13)))</f>
        <v>   </v>
      </c>
      <c r="F62" s="50"/>
      <c r="G62" s="51"/>
      <c r="H62" s="392"/>
    </row>
    <row r="63" spans="1:7" ht="15.75" customHeight="1">
      <c r="A63" s="4">
        <v>63</v>
      </c>
      <c r="B63" s="64" t="s">
        <v>43</v>
      </c>
      <c r="C63" s="65"/>
      <c r="D63" s="66"/>
      <c r="E63" s="67"/>
      <c r="F63" s="68"/>
      <c r="G63" s="49"/>
    </row>
    <row r="64" spans="1:7" ht="13.5" customHeight="1">
      <c r="A64" s="27">
        <v>64</v>
      </c>
      <c r="B64" s="40" t="s">
        <v>49</v>
      </c>
      <c r="C64" s="32" t="s">
        <v>1</v>
      </c>
      <c r="D64" s="102" t="s">
        <v>206</v>
      </c>
      <c r="E64" s="100" t="str">
        <f>IF(OR(E58="   ",E60&lt;0,E62="   "),"   ",MIN(E60,E62))</f>
        <v>   </v>
      </c>
      <c r="F64" s="69"/>
      <c r="G64" s="70"/>
    </row>
    <row r="65" spans="1:7" ht="12.75" customHeight="1">
      <c r="A65" s="13">
        <v>65</v>
      </c>
      <c r="B65" s="393" t="s">
        <v>94</v>
      </c>
      <c r="C65" s="212"/>
      <c r="D65" s="213"/>
      <c r="E65" s="214"/>
      <c r="F65" s="215"/>
      <c r="G65" s="216"/>
    </row>
    <row r="66" spans="1:7" s="372" customFormat="1" ht="18" customHeight="1">
      <c r="A66" s="27">
        <v>66</v>
      </c>
      <c r="B66" s="217" t="s">
        <v>51</v>
      </c>
      <c r="C66" s="218"/>
      <c r="D66" s="219"/>
      <c r="E66" s="220" t="s">
        <v>207</v>
      </c>
      <c r="F66" s="221" t="s">
        <v>208</v>
      </c>
      <c r="G66" s="222"/>
    </row>
    <row r="67" spans="1:7" ht="12.75" customHeight="1">
      <c r="A67" s="27">
        <v>67</v>
      </c>
      <c r="B67" s="31" t="s">
        <v>38</v>
      </c>
      <c r="C67" s="2" t="s">
        <v>1</v>
      </c>
      <c r="D67" s="2" t="s">
        <v>209</v>
      </c>
      <c r="E67" s="210"/>
      <c r="F67" s="394"/>
      <c r="G67" s="211"/>
    </row>
    <row r="68" spans="1:7" ht="12.75" customHeight="1">
      <c r="A68" s="13">
        <v>68</v>
      </c>
      <c r="B68" s="14" t="s">
        <v>17</v>
      </c>
      <c r="C68" s="32" t="s">
        <v>1</v>
      </c>
      <c r="D68" s="32" t="s">
        <v>210</v>
      </c>
      <c r="E68" s="331"/>
      <c r="F68" s="332"/>
      <c r="G68" s="333" t="s">
        <v>32</v>
      </c>
    </row>
    <row r="69" spans="1:7" ht="12.75" customHeight="1">
      <c r="A69" s="4">
        <v>69</v>
      </c>
      <c r="B69" s="5" t="s">
        <v>39</v>
      </c>
      <c r="C69" s="41" t="s">
        <v>1</v>
      </c>
      <c r="D69" s="41" t="s">
        <v>211</v>
      </c>
      <c r="E69" s="334"/>
      <c r="F69" s="334"/>
      <c r="G69" s="335" t="s">
        <v>32</v>
      </c>
    </row>
    <row r="70" spans="1:7" ht="12.75" customHeight="1">
      <c r="A70" s="9">
        <v>70</v>
      </c>
      <c r="B70" s="198" t="s">
        <v>58</v>
      </c>
      <c r="C70" s="329"/>
      <c r="D70" s="336"/>
      <c r="E70" s="337"/>
      <c r="F70" s="338"/>
      <c r="G70" s="339" t="s">
        <v>32</v>
      </c>
    </row>
    <row r="71" spans="1:7" ht="12" customHeight="1">
      <c r="A71" s="9">
        <v>71</v>
      </c>
      <c r="B71" s="28"/>
      <c r="C71" s="129"/>
      <c r="D71" s="132"/>
      <c r="E71" s="133" t="str">
        <f>IF(OR(E58="   ",E64="   "),"nicht erfüllt",IF(AND(E67&gt;=E53,E68&gt;=E54,ISBLANK(F68),E69&gt;=500,ISBLANK(F69),E70&gt;=0.1,ISBLANK(F70)),"erfüllt",IF(AND(E67&gt;=E53,E68&gt;=E54,F68&gt;0,F68&gt;E68,E69&gt;=500,F69&gt;0,E70&gt;=0.1,F70&gt;=0.1),"erfüllt","nicht erfüllt")))</f>
        <v>nicht erfüllt</v>
      </c>
      <c r="F71" s="395" t="s">
        <v>80</v>
      </c>
      <c r="G71" s="353" t="str">
        <f>IF(E71="nicht erfüllt","   ",4)</f>
        <v>   </v>
      </c>
    </row>
    <row r="72" spans="1:8" ht="15" customHeight="1">
      <c r="A72" s="13">
        <v>72</v>
      </c>
      <c r="B72" s="40" t="s">
        <v>66</v>
      </c>
      <c r="C72" s="32"/>
      <c r="D72" s="153"/>
      <c r="E72" s="170" t="str">
        <f>IF(G71="   ","   ",IF(E10&gt;0,(E13*2*E44/(G73*SQRT(E24*(E24+1))))*SQRT(1/1),"   "))</f>
        <v>   </v>
      </c>
      <c r="F72" s="396" t="s">
        <v>72</v>
      </c>
      <c r="G72" s="383"/>
      <c r="H72" s="397"/>
    </row>
    <row r="73" spans="1:7" ht="15" customHeight="1">
      <c r="A73" s="9">
        <v>73</v>
      </c>
      <c r="B73" s="101" t="s">
        <v>96</v>
      </c>
      <c r="C73" s="26" t="s">
        <v>184</v>
      </c>
      <c r="D73" s="152"/>
      <c r="E73" s="154" t="str">
        <f>IF(E72="   ","   ",MAX(E72,1))</f>
        <v>   </v>
      </c>
      <c r="F73" s="155" t="s">
        <v>64</v>
      </c>
      <c r="G73" s="163" t="str">
        <f>IF(G71="   ","   ",POWER(MAX(E68,F68)/E48,2)*1/(1.1*E19))</f>
        <v>   </v>
      </c>
    </row>
    <row r="74" spans="1:8" ht="12.75" customHeight="1">
      <c r="A74" s="13">
        <v>74</v>
      </c>
      <c r="B74" s="53" t="s">
        <v>60</v>
      </c>
      <c r="C74" s="287" t="s">
        <v>32</v>
      </c>
      <c r="D74" s="345"/>
      <c r="E74" s="346" t="str">
        <f>IF(E72="   ","   ",1/POWER((2*LOG(E68/E52)+1.14),2))</f>
        <v>   </v>
      </c>
      <c r="F74" s="347" t="str">
        <f>IF(E72="   ","   ",IF(AND(ISBLANK(F68),ISBLANK(F69),ISBLANK(F70)),"   ",1/POWER((2*LOG(F68/E52)+1.14),2)))</f>
        <v>   </v>
      </c>
      <c r="G74" s="348"/>
      <c r="H74" s="398"/>
    </row>
    <row r="75" spans="1:11" ht="24" customHeight="1">
      <c r="A75" s="4">
        <v>75</v>
      </c>
      <c r="B75" s="30" t="s">
        <v>62</v>
      </c>
      <c r="C75" s="340"/>
      <c r="D75" s="341"/>
      <c r="E75" s="342" t="str">
        <f>IF(E72="   ","   ",E74*(E69/E68)+E70)</f>
        <v>   </v>
      </c>
      <c r="F75" s="343" t="str">
        <f>IF(OR(E72="   ",F74="   "),"   ",(F74*F69/F68+F70)*POWER(E68/F68,4))</f>
        <v>   </v>
      </c>
      <c r="G75" s="344"/>
      <c r="J75" s="33"/>
      <c r="K75" s="90"/>
    </row>
    <row r="76" spans="1:11" ht="15" customHeight="1">
      <c r="A76" s="13">
        <v>76</v>
      </c>
      <c r="B76" s="29" t="s">
        <v>63</v>
      </c>
      <c r="C76" s="147"/>
      <c r="D76" s="39"/>
      <c r="E76" s="71" t="str">
        <f>IF(E72="   ","   ",IF(AND(E67&gt;0,E68&gt;0,E69&gt;0,E70&gt;0,F68&gt;0,F69&gt;0,F70&gt;0),E75+F75,"   "))</f>
        <v>   </v>
      </c>
      <c r="F76" s="164"/>
      <c r="G76" s="165"/>
      <c r="H76" s="397"/>
      <c r="J76" s="149"/>
      <c r="K76" s="94"/>
    </row>
    <row r="77" spans="1:11" ht="15" customHeight="1">
      <c r="A77" s="9">
        <v>77</v>
      </c>
      <c r="B77" s="36" t="s">
        <v>212</v>
      </c>
      <c r="C77" s="125"/>
      <c r="D77" s="37"/>
      <c r="E77" s="72"/>
      <c r="F77" s="354" t="s">
        <v>67</v>
      </c>
      <c r="G77" s="399" t="e">
        <f>0.5*((POWER(G89/E13,2)-POWER(E73/E13,2))*POWER(G73/E44,2))-((2/E24)*LN(G89/E73))</f>
        <v>#VALUE!</v>
      </c>
      <c r="H77" s="397"/>
      <c r="J77" s="150"/>
      <c r="K77" s="148" t="s">
        <v>20</v>
      </c>
    </row>
    <row r="78" spans="1:9" ht="15" customHeight="1">
      <c r="A78" s="13">
        <v>78</v>
      </c>
      <c r="B78" s="29" t="s">
        <v>61</v>
      </c>
      <c r="C78" s="147"/>
      <c r="D78" s="32" t="s">
        <v>33</v>
      </c>
      <c r="E78" s="173" t="str">
        <f>IF(E72="   ","   ",IF(AND(ISNUMBER(E75),E76="   "),E75,IF(AND(ISNUMBER(E75),ISNUMBER(E76)),E76,"   ")))</f>
        <v>   </v>
      </c>
      <c r="F78" s="400" t="s">
        <v>68</v>
      </c>
      <c r="G78" s="401" t="e">
        <f>((E24+1)/(2*E24))*(POWER(E87,-2)-POWER(C87,-2)-2*LN(C87/E87))</f>
        <v>#VALUE!</v>
      </c>
      <c r="H78" s="402"/>
      <c r="I78" s="403"/>
    </row>
    <row r="79" spans="1:7" s="376" customFormat="1" ht="12.75" customHeight="1">
      <c r="A79" s="159">
        <v>79</v>
      </c>
      <c r="B79" s="174"/>
      <c r="C79" s="175"/>
      <c r="D79" s="176"/>
      <c r="E79" s="177" t="str">
        <f>IF(E72="   ","keine weitere Berechnung möglich",IF(ISNUMBER(E78),"erfüllt ,  -  den Berechnen  Schalter klicken","   "))</f>
        <v>keine weitere Berechnung möglich</v>
      </c>
      <c r="F79" s="178"/>
      <c r="G79" s="179"/>
    </row>
    <row r="80" spans="1:7" ht="12.75" customHeight="1">
      <c r="A80" s="160">
        <v>80</v>
      </c>
      <c r="B80" s="168" t="s">
        <v>55</v>
      </c>
      <c r="C80" s="83"/>
      <c r="D80" s="368"/>
      <c r="E80" s="168" t="s">
        <v>73</v>
      </c>
      <c r="F80" s="84"/>
      <c r="G80" s="85"/>
    </row>
    <row r="81" spans="1:8" ht="10.5" customHeight="1">
      <c r="A81" s="160"/>
      <c r="B81" s="121"/>
      <c r="C81" s="83"/>
      <c r="D81" s="86"/>
      <c r="E81" s="87"/>
      <c r="F81" s="84"/>
      <c r="G81" s="85"/>
      <c r="H81" s="404"/>
    </row>
    <row r="82" spans="1:7" ht="10.5" customHeight="1">
      <c r="A82" s="160"/>
      <c r="B82" s="121"/>
      <c r="C82" s="83"/>
      <c r="D82" s="86"/>
      <c r="E82" s="87"/>
      <c r="F82" s="84"/>
      <c r="G82" s="85"/>
    </row>
    <row r="83" spans="1:7" ht="10.5" customHeight="1">
      <c r="A83" s="160"/>
      <c r="B83" s="121"/>
      <c r="C83" s="73"/>
      <c r="D83" s="193"/>
      <c r="E83" s="74"/>
      <c r="F83" s="75"/>
      <c r="G83" s="76"/>
    </row>
    <row r="84" spans="1:7" ht="10.5" customHeight="1">
      <c r="A84" s="160"/>
      <c r="B84" s="90"/>
      <c r="C84" s="73"/>
      <c r="D84" s="368"/>
      <c r="E84" s="368"/>
      <c r="F84" s="77"/>
      <c r="G84" s="76"/>
    </row>
    <row r="85" spans="1:7" s="405" customFormat="1" ht="9" customHeight="1">
      <c r="A85" s="161"/>
      <c r="B85" s="194"/>
      <c r="C85" s="195"/>
      <c r="D85" s="459"/>
      <c r="E85" s="195"/>
      <c r="F85" s="195"/>
      <c r="G85" s="95"/>
    </row>
    <row r="86" spans="1:7" s="406" customFormat="1" ht="6.75" customHeight="1">
      <c r="A86" s="162"/>
      <c r="B86" s="355" t="s">
        <v>20</v>
      </c>
      <c r="C86" s="356" t="s">
        <v>21</v>
      </c>
      <c r="D86" s="357" t="s">
        <v>28</v>
      </c>
      <c r="E86" s="356" t="s">
        <v>27</v>
      </c>
      <c r="F86" s="357" t="s">
        <v>26</v>
      </c>
      <c r="G86" s="358" t="s">
        <v>30</v>
      </c>
    </row>
    <row r="87" spans="1:7" s="406" customFormat="1" ht="6.75" customHeight="1">
      <c r="A87" s="171"/>
      <c r="B87" s="359" t="b">
        <f>IF(E10&gt;0,(E32/E72)*(1/(E24-1)))</f>
        <v>0</v>
      </c>
      <c r="C87" s="360" t="e">
        <f>IF((SQRT(F87+B87*B87)-B87)&gt;1,1,SQRT(F87+B87*B87)-B87)</f>
        <v>#VALUE!</v>
      </c>
      <c r="D87" s="361" t="e">
        <f>((F87*G89)/(2*C87*E73))*(1-C87*C87/F87)</f>
        <v>#VALUE!</v>
      </c>
      <c r="E87" s="361" t="e">
        <f>SQRT(F87+POWER(D87,2))-D87</f>
        <v>#VALUE!</v>
      </c>
      <c r="F87" s="361" t="e">
        <f>IF(ISTEXT(E10),(F24+1)/(F24-1),(E24+1)/(E24-1))</f>
        <v>#VALUE!</v>
      </c>
      <c r="G87" s="362" t="b">
        <f>IF(E10&gt;0,((E24+1)/(2*E24))*(POWER(E87,-2)-POWER(C87,-2)-2*LN(C87/E87)))</f>
        <v>0</v>
      </c>
    </row>
    <row r="88" spans="1:7" s="406" customFormat="1" ht="12.75" customHeight="1">
      <c r="A88" s="171"/>
      <c r="B88" s="172"/>
      <c r="C88" s="114"/>
      <c r="D88" s="139"/>
      <c r="E88" s="207" t="str">
        <f>IF(E78="   ","   ",IF(ROUNDUP(E78,2)=ROUNDUP(G87,2),"Iteration erfüllt","Iteration nicht erfüllt"))</f>
        <v>   </v>
      </c>
      <c r="F88" s="139"/>
      <c r="G88" s="138"/>
    </row>
    <row r="89" spans="1:9" ht="12.75" customHeight="1">
      <c r="A89" s="8">
        <v>89</v>
      </c>
      <c r="B89" s="349" t="s">
        <v>65</v>
      </c>
      <c r="C89" s="350" t="s">
        <v>184</v>
      </c>
      <c r="D89" s="320" t="s">
        <v>213</v>
      </c>
      <c r="E89" s="407" t="str">
        <f>IF(OR(E88="Iteration nicht erfüllt",E88="   "),"   ",G89)</f>
        <v>   </v>
      </c>
      <c r="F89" s="462" t="s">
        <v>170</v>
      </c>
      <c r="G89" s="463">
        <v>1.0183425069209198</v>
      </c>
      <c r="I89" s="408"/>
    </row>
    <row r="90" spans="1:9" s="376" customFormat="1" ht="12.75" customHeight="1">
      <c r="A90" s="9">
        <v>90</v>
      </c>
      <c r="B90" s="198" t="s">
        <v>69</v>
      </c>
      <c r="C90" s="351" t="s">
        <v>153</v>
      </c>
      <c r="D90" s="315" t="s">
        <v>214</v>
      </c>
      <c r="E90" s="352" t="str">
        <f>IF(E89="   ","   ",100*(G89-1)/E33)</f>
        <v>   </v>
      </c>
      <c r="F90" s="460"/>
      <c r="G90" s="461"/>
      <c r="I90" s="409"/>
    </row>
    <row r="91" spans="1:9" ht="12.75" customHeight="1">
      <c r="A91" s="4">
        <v>91</v>
      </c>
      <c r="B91" s="30" t="s">
        <v>100</v>
      </c>
      <c r="C91" s="156" t="s">
        <v>184</v>
      </c>
      <c r="D91" s="24" t="s">
        <v>215</v>
      </c>
      <c r="E91" s="158" t="str">
        <f>IF(E90="   ","   ",E36)</f>
        <v>   </v>
      </c>
      <c r="F91" s="146" t="str">
        <f>IF(E90="   ","   ",IF(E91&lt;G89,"Einsatz nicht zulässig","Einsatz zulässig"))</f>
        <v>   </v>
      </c>
      <c r="G91" s="157"/>
      <c r="H91" s="94"/>
      <c r="I91" s="410"/>
    </row>
    <row r="92" spans="1:9" ht="12.75" customHeight="1">
      <c r="A92" s="4">
        <v>92</v>
      </c>
      <c r="B92" s="30" t="s">
        <v>101</v>
      </c>
      <c r="C92" s="104" t="s">
        <v>184</v>
      </c>
      <c r="D92" s="26" t="s">
        <v>216</v>
      </c>
      <c r="E92" s="158" t="str">
        <f>IF(E90="   ","   ",E37)</f>
        <v>   </v>
      </c>
      <c r="F92" s="146" t="str">
        <f>IF(E90="   ","   ",IF(E92&lt;G89,"Einsatz nicht zulässig","Einsatz zulässig"))</f>
        <v>   </v>
      </c>
      <c r="G92" s="116"/>
      <c r="I92" s="405"/>
    </row>
    <row r="93" spans="1:8" ht="12.75" customHeight="1">
      <c r="A93" s="13">
        <v>93</v>
      </c>
      <c r="B93" s="119" t="str">
        <f>IF(E89="   ","   ",IF(AND(F91="Einsatz zulässig",F92="Einsatz zulässig"),"   ","Korrekturmöglichkeiten :"))</f>
        <v>   </v>
      </c>
      <c r="C93" s="120" t="str">
        <f>IF(B93="   ","   ","  DA - Ausblasequerschnitt nicht ausreichend  2 .)  zeta zu hoch   3. )  anderes  SV")</f>
        <v>   </v>
      </c>
      <c r="D93" s="96"/>
      <c r="E93" s="117"/>
      <c r="F93" s="115"/>
      <c r="G93" s="118"/>
      <c r="H93" s="191"/>
    </row>
    <row r="94" spans="1:8" ht="7.5" customHeight="1">
      <c r="A94" s="4"/>
      <c r="B94" s="363" t="s">
        <v>76</v>
      </c>
      <c r="C94" s="364" t="str">
        <f>IF(E90="   ","   ",MAX((E26+273),99.6+273))</f>
        <v>   </v>
      </c>
      <c r="D94" s="364" t="s">
        <v>93</v>
      </c>
      <c r="E94" s="411" t="e">
        <f>0.0004616*(C94/(0.1*E73))-40037.23*POWER(C94,-2.82)-POWER(0.1*E73,2)*(1.72*POWER(10,34)*POWER(C94,-14)+7.72*POWER(10,80)*POWER(C94,-31.6))</f>
        <v>#VALUE!</v>
      </c>
      <c r="F94" s="364" t="s">
        <v>74</v>
      </c>
      <c r="G94" s="412" t="str">
        <f>IF(E90="   ","   ",IF(E10&gt;0,SQRT(E24*100000*E73*E94)))</f>
        <v>   </v>
      </c>
      <c r="H94" s="191"/>
    </row>
    <row r="95" spans="1:8" ht="12.75" customHeight="1">
      <c r="A95" s="9">
        <v>95</v>
      </c>
      <c r="B95" s="257"/>
      <c r="C95" s="258" t="s">
        <v>40</v>
      </c>
      <c r="D95" s="259"/>
      <c r="E95" s="260"/>
      <c r="F95" s="261"/>
      <c r="G95" s="262"/>
      <c r="H95" s="413"/>
    </row>
    <row r="96" spans="1:7" ht="12" customHeight="1">
      <c r="A96" s="13">
        <v>96</v>
      </c>
      <c r="B96" s="263" t="s">
        <v>117</v>
      </c>
      <c r="C96" s="32" t="s">
        <v>9</v>
      </c>
      <c r="D96" s="227" t="s">
        <v>217</v>
      </c>
      <c r="E96" s="414" t="str">
        <f>IF(E89="   ","   ",IF(AND(F91="Einsatz nicht zulässig",F92="Einsatz nicht zulässig"),"   ",(E39*2/(2.135))-273))</f>
        <v>   </v>
      </c>
      <c r="F96" s="153" t="s">
        <v>220</v>
      </c>
      <c r="G96" s="270" t="str">
        <f>IF(E96="   ","   ",C94-273)</f>
        <v>   </v>
      </c>
    </row>
    <row r="97" spans="1:7" ht="12" customHeight="1">
      <c r="A97" s="9">
        <v>97</v>
      </c>
      <c r="B97" s="264" t="s">
        <v>118</v>
      </c>
      <c r="C97" s="26" t="s">
        <v>152</v>
      </c>
      <c r="D97" s="415" t="str">
        <f>IF(E97=G94,"Vs","Vn")</f>
        <v>Vs</v>
      </c>
      <c r="E97" s="416" t="str">
        <f>IF(E96="   ","   ",IF(E72&lt;1,(E31*1000000/((3600*(PI()/4)*(MAX(E68,F68))*(MAX(E68,F68))*E94))),G94))</f>
        <v>   </v>
      </c>
      <c r="F97" s="199" t="str">
        <f>IF(E97=G94,"   ","Vs")</f>
        <v>   </v>
      </c>
      <c r="G97" s="417" t="str">
        <f>IF(F97="   ","   ",G94)</f>
        <v>   </v>
      </c>
    </row>
    <row r="98" spans="1:9" s="421" customFormat="1" ht="12.75" customHeight="1">
      <c r="A98" s="4">
        <v>98</v>
      </c>
      <c r="B98" s="30" t="s">
        <v>22</v>
      </c>
      <c r="C98" s="41" t="s">
        <v>18</v>
      </c>
      <c r="D98" s="24" t="s">
        <v>218</v>
      </c>
      <c r="E98" s="169" t="str">
        <f>IF(E96="   ","   ",IF(E72&lt;1,(E31/3600)*E97,((E31/3600)*G94+(POWER(MAX(E68,F68),2)*(PI()/4))*(E73-1)*0.1)))</f>
        <v>   </v>
      </c>
      <c r="F98" s="90"/>
      <c r="G98" s="418"/>
      <c r="H98" s="419"/>
      <c r="I98" s="420"/>
    </row>
    <row r="99" spans="1:9" s="421" customFormat="1" ht="12.75" customHeight="1">
      <c r="A99" s="4">
        <v>99</v>
      </c>
      <c r="B99" s="422" t="s">
        <v>157</v>
      </c>
      <c r="C99" s="26" t="s">
        <v>18</v>
      </c>
      <c r="D99" s="24" t="s">
        <v>219</v>
      </c>
      <c r="E99" s="169" t="str">
        <f>IF(E96="   ","   ",E98*4)</f>
        <v>   </v>
      </c>
      <c r="F99" s="423" t="s">
        <v>75</v>
      </c>
      <c r="G99" s="424" t="str">
        <f>IF(E96="   ","   ",0.001*E99)</f>
        <v>   </v>
      </c>
      <c r="H99" s="419"/>
      <c r="I99" s="420"/>
    </row>
    <row r="100" spans="1:9" s="421" customFormat="1" ht="12.75" customHeight="1">
      <c r="A100" s="8">
        <v>100</v>
      </c>
      <c r="B100" s="425" t="s">
        <v>42</v>
      </c>
      <c r="C100" s="449"/>
      <c r="D100" s="450"/>
      <c r="E100" s="451"/>
      <c r="F100" s="450"/>
      <c r="G100" s="452"/>
      <c r="H100" s="419"/>
      <c r="I100" s="420"/>
    </row>
    <row r="101" spans="1:9" s="421" customFormat="1" ht="12.75" customHeight="1">
      <c r="A101" s="9"/>
      <c r="B101" s="426"/>
      <c r="C101" s="453"/>
      <c r="D101" s="454"/>
      <c r="E101" s="455"/>
      <c r="F101" s="454"/>
      <c r="G101" s="427" t="s">
        <v>158</v>
      </c>
      <c r="H101" s="419"/>
      <c r="I101" s="420"/>
    </row>
    <row r="102" spans="1:9" s="421" customFormat="1" ht="12.75" customHeight="1" thickBot="1">
      <c r="A102" s="223">
        <v>102</v>
      </c>
      <c r="B102" s="186">
        <f ca="1">TODAY()</f>
        <v>37676</v>
      </c>
      <c r="C102" s="184"/>
      <c r="D102" s="185" t="s">
        <v>15</v>
      </c>
      <c r="E102" s="456"/>
      <c r="F102" s="457"/>
      <c r="G102" s="458"/>
      <c r="H102" s="419"/>
      <c r="I102" s="420"/>
    </row>
    <row r="103" spans="1:9" s="429" customFormat="1" ht="12.75" customHeight="1">
      <c r="A103" s="428"/>
      <c r="B103" s="517" t="s">
        <v>202</v>
      </c>
      <c r="H103" s="430"/>
      <c r="I103" s="431"/>
    </row>
    <row r="104" spans="1:6" ht="15.75" customHeight="1">
      <c r="A104" s="432"/>
      <c r="B104" s="368"/>
      <c r="C104" s="368"/>
      <c r="D104" s="368"/>
      <c r="E104" s="368"/>
      <c r="F104" s="368"/>
    </row>
    <row r="105" spans="1:5" ht="15.75" customHeight="1">
      <c r="A105" s="149"/>
      <c r="B105" s="433"/>
      <c r="C105" s="405"/>
      <c r="D105" s="94"/>
      <c r="E105" s="405"/>
    </row>
    <row r="106" spans="1:4" s="367" customFormat="1" ht="9.75" customHeight="1">
      <c r="A106" s="434"/>
      <c r="B106" s="435">
        <v>1.2</v>
      </c>
      <c r="D106" s="436"/>
    </row>
    <row r="107" spans="1:4" s="367" customFormat="1" ht="9.75" customHeight="1">
      <c r="A107" s="434"/>
      <c r="B107" s="435">
        <v>1.4</v>
      </c>
      <c r="D107" s="436"/>
    </row>
    <row r="108" spans="1:4" s="367" customFormat="1" ht="9.75" customHeight="1">
      <c r="A108" s="434"/>
      <c r="B108" s="435">
        <v>1.6</v>
      </c>
      <c r="D108" s="436"/>
    </row>
    <row r="109" spans="1:4" s="367" customFormat="1" ht="9.75" customHeight="1">
      <c r="A109" s="434"/>
      <c r="B109" s="435">
        <v>1.8</v>
      </c>
      <c r="D109" s="436"/>
    </row>
    <row r="110" spans="1:4" s="367" customFormat="1" ht="9.75" customHeight="1">
      <c r="A110" s="434"/>
      <c r="B110" s="435">
        <v>2</v>
      </c>
      <c r="D110" s="436"/>
    </row>
    <row r="111" spans="1:4" s="367" customFormat="1" ht="9.75" customHeight="1">
      <c r="A111" s="434"/>
      <c r="B111" s="435">
        <v>2.2</v>
      </c>
      <c r="D111" s="437"/>
    </row>
    <row r="112" spans="1:4" s="367" customFormat="1" ht="9.75" customHeight="1">
      <c r="A112" s="438"/>
      <c r="B112" s="435">
        <v>2.4</v>
      </c>
      <c r="D112" s="437"/>
    </row>
    <row r="113" spans="1:4" s="367" customFormat="1" ht="9.75" customHeight="1">
      <c r="A113" s="438"/>
      <c r="B113" s="435">
        <v>2.6</v>
      </c>
      <c r="D113" s="436"/>
    </row>
    <row r="114" spans="1:4" s="367" customFormat="1" ht="9.75" customHeight="1">
      <c r="A114" s="438"/>
      <c r="B114" s="435">
        <v>2.8</v>
      </c>
      <c r="D114" s="436"/>
    </row>
    <row r="115" spans="1:4" s="367" customFormat="1" ht="9.75" customHeight="1">
      <c r="A115" s="438"/>
      <c r="B115" s="435">
        <v>3</v>
      </c>
      <c r="D115" s="436"/>
    </row>
    <row r="116" spans="1:4" s="367" customFormat="1" ht="9.75" customHeight="1">
      <c r="A116" s="438"/>
      <c r="B116" s="435">
        <v>3.2</v>
      </c>
      <c r="D116" s="436"/>
    </row>
    <row r="117" spans="1:4" s="367" customFormat="1" ht="9.75" customHeight="1">
      <c r="A117" s="438"/>
      <c r="B117" s="435">
        <v>3.4</v>
      </c>
      <c r="D117" s="436"/>
    </row>
    <row r="118" spans="1:4" s="367" customFormat="1" ht="9.75" customHeight="1">
      <c r="A118" s="438"/>
      <c r="B118" s="435">
        <v>3.6</v>
      </c>
      <c r="D118" s="436"/>
    </row>
    <row r="119" spans="1:4" s="367" customFormat="1" ht="9.75" customHeight="1">
      <c r="A119" s="438"/>
      <c r="B119" s="435">
        <v>3.8</v>
      </c>
      <c r="D119" s="436"/>
    </row>
    <row r="120" spans="1:4" s="367" customFormat="1" ht="9.75" customHeight="1">
      <c r="A120" s="438"/>
      <c r="B120" s="435">
        <v>4</v>
      </c>
      <c r="D120" s="436"/>
    </row>
    <row r="121" spans="1:2" s="367" customFormat="1" ht="9.75" customHeight="1">
      <c r="A121" s="438"/>
      <c r="B121" s="435">
        <v>4.2</v>
      </c>
    </row>
    <row r="122" spans="1:2" s="367" customFormat="1" ht="9.75" customHeight="1">
      <c r="A122" s="438"/>
      <c r="B122" s="435">
        <v>4.4</v>
      </c>
    </row>
    <row r="123" spans="1:2" s="367" customFormat="1" ht="9.75" customHeight="1">
      <c r="A123" s="438"/>
      <c r="B123" s="435">
        <v>4.6</v>
      </c>
    </row>
    <row r="124" spans="1:2" s="367" customFormat="1" ht="9.75" customHeight="1">
      <c r="A124" s="438"/>
      <c r="B124" s="435">
        <v>4.8</v>
      </c>
    </row>
    <row r="125" spans="1:2" s="367" customFormat="1" ht="9.75" customHeight="1">
      <c r="A125" s="439"/>
      <c r="B125" s="435">
        <v>5</v>
      </c>
    </row>
    <row r="126" spans="1:2" s="367" customFormat="1" ht="9.75" customHeight="1">
      <c r="A126" s="439"/>
      <c r="B126" s="435">
        <v>6</v>
      </c>
    </row>
    <row r="127" spans="1:2" s="367" customFormat="1" ht="9.75" customHeight="1">
      <c r="A127" s="439"/>
      <c r="B127" s="435">
        <v>7</v>
      </c>
    </row>
    <row r="128" spans="1:7" s="367" customFormat="1" ht="9.75" customHeight="1">
      <c r="A128" s="438"/>
      <c r="B128" s="435">
        <v>8</v>
      </c>
      <c r="G128" s="440"/>
    </row>
    <row r="129" spans="1:2" s="367" customFormat="1" ht="9.75" customHeight="1">
      <c r="A129" s="438"/>
      <c r="B129" s="435">
        <v>9</v>
      </c>
    </row>
    <row r="130" spans="1:2" s="367" customFormat="1" ht="9.75" customHeight="1">
      <c r="A130" s="438"/>
      <c r="B130" s="435">
        <v>10</v>
      </c>
    </row>
    <row r="131" spans="1:2" s="367" customFormat="1" ht="9.75" customHeight="1">
      <c r="A131" s="438"/>
      <c r="B131" s="435">
        <v>11</v>
      </c>
    </row>
    <row r="132" spans="1:2" s="367" customFormat="1" ht="9.75" customHeight="1">
      <c r="A132" s="438"/>
      <c r="B132" s="435">
        <v>12</v>
      </c>
    </row>
    <row r="133" spans="1:2" s="367" customFormat="1" ht="9.75" customHeight="1">
      <c r="A133" s="438"/>
      <c r="B133" s="435">
        <v>13</v>
      </c>
    </row>
    <row r="134" spans="1:2" s="367" customFormat="1" ht="9.75" customHeight="1">
      <c r="A134" s="438"/>
      <c r="B134" s="435">
        <v>14</v>
      </c>
    </row>
    <row r="135" spans="1:2" s="367" customFormat="1" ht="9.75" customHeight="1">
      <c r="A135" s="438"/>
      <c r="B135" s="435">
        <v>15</v>
      </c>
    </row>
    <row r="136" spans="1:2" s="367" customFormat="1" ht="9.75" customHeight="1">
      <c r="A136" s="438"/>
      <c r="B136" s="435">
        <v>16</v>
      </c>
    </row>
    <row r="137" spans="1:2" s="367" customFormat="1" ht="9.75" customHeight="1">
      <c r="A137" s="438"/>
      <c r="B137" s="435">
        <v>17</v>
      </c>
    </row>
    <row r="138" spans="1:2" s="367" customFormat="1" ht="9.75" customHeight="1">
      <c r="A138" s="438"/>
      <c r="B138" s="435">
        <v>18</v>
      </c>
    </row>
    <row r="139" spans="1:2" s="367" customFormat="1" ht="9.75" customHeight="1">
      <c r="A139" s="438"/>
      <c r="B139" s="435">
        <v>19</v>
      </c>
    </row>
    <row r="140" spans="1:2" s="367" customFormat="1" ht="9.75" customHeight="1">
      <c r="A140" s="438"/>
      <c r="B140" s="435">
        <v>20</v>
      </c>
    </row>
    <row r="141" spans="1:2" s="367" customFormat="1" ht="9.75" customHeight="1">
      <c r="A141" s="438"/>
      <c r="B141" s="435">
        <v>21</v>
      </c>
    </row>
    <row r="142" spans="1:2" s="367" customFormat="1" ht="9.75" customHeight="1">
      <c r="A142" s="438"/>
      <c r="B142" s="435">
        <v>22</v>
      </c>
    </row>
    <row r="143" spans="1:2" s="367" customFormat="1" ht="9.75" customHeight="1">
      <c r="A143" s="438"/>
      <c r="B143" s="435">
        <v>23</v>
      </c>
    </row>
    <row r="144" spans="1:2" s="367" customFormat="1" ht="9.75" customHeight="1">
      <c r="A144" s="438"/>
      <c r="B144" s="435">
        <v>24</v>
      </c>
    </row>
    <row r="145" spans="1:2" s="367" customFormat="1" ht="9.75" customHeight="1">
      <c r="A145" s="438"/>
      <c r="B145" s="435">
        <v>25</v>
      </c>
    </row>
    <row r="146" spans="1:2" s="367" customFormat="1" ht="9.75" customHeight="1">
      <c r="A146" s="438"/>
      <c r="B146" s="435">
        <v>26</v>
      </c>
    </row>
    <row r="147" spans="1:2" s="367" customFormat="1" ht="9.75" customHeight="1">
      <c r="A147" s="438"/>
      <c r="B147" s="435">
        <v>27</v>
      </c>
    </row>
    <row r="148" spans="1:2" s="367" customFormat="1" ht="9.75" customHeight="1">
      <c r="A148" s="438"/>
      <c r="B148" s="435">
        <v>28</v>
      </c>
    </row>
    <row r="149" spans="1:2" s="367" customFormat="1" ht="9.75" customHeight="1">
      <c r="A149" s="438"/>
      <c r="B149" s="435">
        <v>29</v>
      </c>
    </row>
    <row r="150" spans="1:2" s="367" customFormat="1" ht="9.75" customHeight="1">
      <c r="A150" s="438"/>
      <c r="B150" s="435">
        <v>30</v>
      </c>
    </row>
    <row r="151" spans="1:2" s="367" customFormat="1" ht="9.75" customHeight="1">
      <c r="A151" s="438"/>
      <c r="B151" s="435">
        <v>31</v>
      </c>
    </row>
    <row r="152" spans="1:2" s="367" customFormat="1" ht="9.75" customHeight="1">
      <c r="A152" s="438"/>
      <c r="B152" s="435">
        <v>32</v>
      </c>
    </row>
    <row r="153" spans="1:2" s="367" customFormat="1" ht="9.75" customHeight="1">
      <c r="A153" s="438"/>
      <c r="B153" s="435">
        <v>33</v>
      </c>
    </row>
    <row r="154" spans="1:2" s="367" customFormat="1" ht="9.75" customHeight="1">
      <c r="A154" s="438"/>
      <c r="B154" s="435">
        <v>34</v>
      </c>
    </row>
    <row r="155" spans="1:2" s="367" customFormat="1" ht="9.75" customHeight="1">
      <c r="A155" s="438"/>
      <c r="B155" s="435">
        <v>35</v>
      </c>
    </row>
    <row r="156" spans="1:2" s="367" customFormat="1" ht="9.75" customHeight="1">
      <c r="A156" s="438"/>
      <c r="B156" s="435">
        <v>36</v>
      </c>
    </row>
    <row r="157" spans="1:2" s="367" customFormat="1" ht="9.75" customHeight="1">
      <c r="A157" s="438"/>
      <c r="B157" s="435">
        <v>37</v>
      </c>
    </row>
    <row r="158" spans="1:2" s="367" customFormat="1" ht="9.75" customHeight="1">
      <c r="A158" s="438"/>
      <c r="B158" s="435">
        <v>38</v>
      </c>
    </row>
    <row r="159" spans="1:2" s="367" customFormat="1" ht="9.75" customHeight="1">
      <c r="A159" s="438"/>
      <c r="B159" s="435">
        <v>39</v>
      </c>
    </row>
    <row r="160" spans="1:2" s="367" customFormat="1" ht="9.75" customHeight="1">
      <c r="A160" s="438"/>
      <c r="B160" s="435">
        <v>40</v>
      </c>
    </row>
    <row r="161" spans="1:2" s="367" customFormat="1" ht="9.75" customHeight="1">
      <c r="A161" s="438"/>
      <c r="B161" s="435">
        <v>45</v>
      </c>
    </row>
    <row r="162" spans="1:2" s="367" customFormat="1" ht="9.75" customHeight="1">
      <c r="A162" s="438"/>
      <c r="B162" s="435">
        <v>50</v>
      </c>
    </row>
    <row r="163" spans="1:2" s="367" customFormat="1" ht="9.75" customHeight="1">
      <c r="A163" s="438"/>
      <c r="B163" s="435">
        <v>55</v>
      </c>
    </row>
    <row r="164" spans="1:2" s="367" customFormat="1" ht="9.75" customHeight="1">
      <c r="A164" s="438"/>
      <c r="B164" s="435">
        <v>60</v>
      </c>
    </row>
    <row r="165" spans="1:2" s="367" customFormat="1" ht="9.75" customHeight="1">
      <c r="A165" s="438"/>
      <c r="B165" s="435">
        <v>65</v>
      </c>
    </row>
    <row r="166" spans="1:2" s="367" customFormat="1" ht="9.75" customHeight="1">
      <c r="A166" s="438"/>
      <c r="B166" s="435">
        <v>70</v>
      </c>
    </row>
    <row r="167" spans="1:2" s="367" customFormat="1" ht="9.75" customHeight="1">
      <c r="A167" s="438"/>
      <c r="B167" s="435">
        <v>75</v>
      </c>
    </row>
    <row r="168" spans="1:2" s="367" customFormat="1" ht="9.75" customHeight="1">
      <c r="A168" s="438"/>
      <c r="B168" s="435">
        <v>80</v>
      </c>
    </row>
    <row r="169" spans="1:2" s="367" customFormat="1" ht="9.75" customHeight="1">
      <c r="A169" s="438"/>
      <c r="B169" s="435">
        <v>85</v>
      </c>
    </row>
    <row r="170" spans="1:2" s="367" customFormat="1" ht="12.75" customHeight="1">
      <c r="A170" s="438"/>
      <c r="B170" s="435">
        <v>90</v>
      </c>
    </row>
    <row r="171" spans="1:2" s="367" customFormat="1" ht="15" customHeight="1">
      <c r="A171" s="438"/>
      <c r="B171" s="435">
        <v>95</v>
      </c>
    </row>
    <row r="172" spans="1:2" s="367" customFormat="1" ht="13.5" customHeight="1">
      <c r="A172" s="438"/>
      <c r="B172" s="435">
        <v>100</v>
      </c>
    </row>
    <row r="173" spans="1:2" s="367" customFormat="1" ht="12.75" customHeight="1">
      <c r="A173" s="438"/>
      <c r="B173" s="435">
        <v>110</v>
      </c>
    </row>
    <row r="174" spans="1:2" s="367" customFormat="1" ht="12.75" customHeight="1">
      <c r="A174" s="438"/>
      <c r="B174" s="435">
        <v>120</v>
      </c>
    </row>
    <row r="175" spans="1:2" s="367" customFormat="1" ht="9.75" customHeight="1">
      <c r="A175" s="438"/>
      <c r="B175" s="435">
        <v>130</v>
      </c>
    </row>
    <row r="176" spans="1:2" s="367" customFormat="1" ht="9.75" customHeight="1">
      <c r="A176" s="438"/>
      <c r="B176" s="435">
        <v>140</v>
      </c>
    </row>
    <row r="177" spans="1:8" s="367" customFormat="1" ht="9.75" customHeight="1">
      <c r="A177" s="438"/>
      <c r="B177" s="435">
        <v>150</v>
      </c>
      <c r="H177" s="441"/>
    </row>
    <row r="178" spans="1:8" s="367" customFormat="1" ht="9.75" customHeight="1">
      <c r="A178" s="438"/>
      <c r="B178" s="435">
        <v>160</v>
      </c>
      <c r="H178" s="441"/>
    </row>
    <row r="179" spans="1:8" s="367" customFormat="1" ht="9.75" customHeight="1">
      <c r="A179" s="438"/>
      <c r="B179" s="435">
        <v>170</v>
      </c>
      <c r="H179" s="441"/>
    </row>
    <row r="180" spans="1:8" s="367" customFormat="1" ht="9.75" customHeight="1">
      <c r="A180" s="438"/>
      <c r="B180" s="435">
        <v>180</v>
      </c>
      <c r="H180" s="441"/>
    </row>
    <row r="181" spans="1:8" s="367" customFormat="1" ht="9.75" customHeight="1">
      <c r="A181" s="438"/>
      <c r="B181" s="435">
        <v>190</v>
      </c>
      <c r="H181" s="441"/>
    </row>
    <row r="182" spans="1:8" s="367" customFormat="1" ht="9.75" customHeight="1">
      <c r="A182" s="438"/>
      <c r="B182" s="435">
        <v>200</v>
      </c>
      <c r="H182" s="441"/>
    </row>
    <row r="183" spans="1:8" s="367" customFormat="1" ht="9.75" customHeight="1">
      <c r="A183" s="438"/>
      <c r="B183" s="442"/>
      <c r="H183" s="441"/>
    </row>
    <row r="184" spans="1:8" s="367" customFormat="1" ht="9.75" customHeight="1">
      <c r="A184" s="438"/>
      <c r="B184" s="442"/>
      <c r="H184" s="441"/>
    </row>
    <row r="185" spans="1:8" s="367" customFormat="1" ht="9.75" customHeight="1">
      <c r="A185" s="438"/>
      <c r="B185" s="442"/>
      <c r="H185" s="441"/>
    </row>
    <row r="186" spans="1:8" ht="9.75" customHeight="1">
      <c r="A186" s="410"/>
      <c r="B186" s="443"/>
      <c r="C186" s="405"/>
      <c r="D186" s="405"/>
      <c r="E186" s="405"/>
      <c r="H186" s="397"/>
    </row>
    <row r="187" spans="1:8" ht="9.75" customHeight="1">
      <c r="A187" s="410"/>
      <c r="B187" s="443"/>
      <c r="C187" s="405"/>
      <c r="D187" s="405"/>
      <c r="E187" s="405"/>
      <c r="H187" s="397"/>
    </row>
    <row r="188" spans="1:8" ht="9.75" customHeight="1">
      <c r="A188" s="410"/>
      <c r="B188" s="443"/>
      <c r="C188" s="405"/>
      <c r="D188" s="405"/>
      <c r="E188" s="405"/>
      <c r="H188" s="397"/>
    </row>
    <row r="189" spans="1:8" ht="9.75" customHeight="1">
      <c r="A189" s="410"/>
      <c r="B189" s="443"/>
      <c r="C189" s="405"/>
      <c r="D189" s="405"/>
      <c r="E189" s="405"/>
      <c r="H189" s="397"/>
    </row>
    <row r="190" spans="1:8" ht="9.75" customHeight="1">
      <c r="A190" s="410"/>
      <c r="B190" s="443"/>
      <c r="C190" s="405"/>
      <c r="D190" s="405"/>
      <c r="E190" s="405"/>
      <c r="H190" s="397"/>
    </row>
    <row r="191" spans="1:8" ht="9.75" customHeight="1">
      <c r="A191" s="410"/>
      <c r="B191" s="443"/>
      <c r="C191" s="405"/>
      <c r="D191" s="405"/>
      <c r="E191" s="405"/>
      <c r="H191" s="397"/>
    </row>
    <row r="192" spans="1:8" ht="9.75" customHeight="1">
      <c r="A192" s="410"/>
      <c r="B192" s="443"/>
      <c r="C192" s="405"/>
      <c r="D192" s="405"/>
      <c r="E192" s="405"/>
      <c r="H192" s="397"/>
    </row>
    <row r="193" spans="1:8" ht="9.75" customHeight="1">
      <c r="A193" s="410"/>
      <c r="B193" s="405"/>
      <c r="C193" s="405"/>
      <c r="D193" s="405"/>
      <c r="E193" s="405"/>
      <c r="H193" s="397"/>
    </row>
    <row r="194" spans="1:8" ht="9.75" customHeight="1">
      <c r="A194" s="410"/>
      <c r="B194" s="405"/>
      <c r="C194" s="405"/>
      <c r="D194" s="405"/>
      <c r="E194" s="405"/>
      <c r="H194" s="397"/>
    </row>
    <row r="195" spans="1:8" ht="9.75" customHeight="1">
      <c r="A195" s="410"/>
      <c r="B195" s="405"/>
      <c r="C195" s="405"/>
      <c r="D195" s="405"/>
      <c r="E195" s="405"/>
      <c r="H195" s="397"/>
    </row>
    <row r="196" spans="1:5" ht="9.75" customHeight="1">
      <c r="A196" s="410"/>
      <c r="B196" s="405"/>
      <c r="C196" s="405"/>
      <c r="D196" s="405"/>
      <c r="E196" s="405"/>
    </row>
    <row r="197" spans="1:5" ht="9.75" customHeight="1">
      <c r="A197" s="410"/>
      <c r="B197" s="405"/>
      <c r="C197" s="405"/>
      <c r="D197" s="405"/>
      <c r="E197" s="405"/>
    </row>
    <row r="198" spans="1:5" ht="9.75" customHeight="1">
      <c r="A198" s="410"/>
      <c r="B198" s="405"/>
      <c r="C198" s="405"/>
      <c r="D198" s="405"/>
      <c r="E198" s="405"/>
    </row>
    <row r="199" spans="1:5" ht="9.75" customHeight="1">
      <c r="A199" s="410"/>
      <c r="B199" s="405"/>
      <c r="C199" s="405"/>
      <c r="D199" s="405"/>
      <c r="E199" s="405"/>
    </row>
    <row r="200" spans="1:5" ht="9.75" customHeight="1">
      <c r="A200" s="410"/>
      <c r="B200" s="405"/>
      <c r="C200" s="405"/>
      <c r="D200" s="405"/>
      <c r="E200" s="405"/>
    </row>
    <row r="201" spans="1:5" ht="9.75" customHeight="1">
      <c r="A201" s="410"/>
      <c r="B201" s="405"/>
      <c r="C201" s="405"/>
      <c r="D201" s="405"/>
      <c r="E201" s="405"/>
    </row>
    <row r="202" spans="1:5" ht="9.75" customHeight="1">
      <c r="A202" s="410"/>
      <c r="B202" s="405"/>
      <c r="C202" s="405"/>
      <c r="D202" s="405"/>
      <c r="E202" s="405"/>
    </row>
    <row r="203" spans="1:5" ht="9.75" customHeight="1">
      <c r="A203" s="410"/>
      <c r="B203" s="405"/>
      <c r="C203" s="405"/>
      <c r="D203" s="405"/>
      <c r="E203" s="405"/>
    </row>
    <row r="204" spans="1:5" ht="9.75" customHeight="1">
      <c r="A204" s="410"/>
      <c r="B204" s="405"/>
      <c r="C204" s="405"/>
      <c r="D204" s="405"/>
      <c r="E204" s="405"/>
    </row>
    <row r="205" spans="1:5" ht="9.75" customHeight="1">
      <c r="A205" s="410"/>
      <c r="B205" s="405"/>
      <c r="C205" s="405"/>
      <c r="D205" s="405"/>
      <c r="E205" s="405"/>
    </row>
    <row r="206" spans="1:5" ht="9.75" customHeight="1">
      <c r="A206" s="410"/>
      <c r="B206" s="405"/>
      <c r="C206" s="405"/>
      <c r="D206" s="405"/>
      <c r="E206" s="405"/>
    </row>
    <row r="207" spans="1:5" ht="9.75" customHeight="1">
      <c r="A207" s="410"/>
      <c r="B207" s="405"/>
      <c r="C207" s="405"/>
      <c r="D207" s="405"/>
      <c r="E207" s="405"/>
    </row>
    <row r="208" spans="1:5" ht="9.75" customHeight="1">
      <c r="A208" s="410"/>
      <c r="B208" s="405"/>
      <c r="C208" s="405"/>
      <c r="D208" s="405"/>
      <c r="E208" s="405"/>
    </row>
    <row r="209" spans="1:5" ht="9.75" customHeight="1">
      <c r="A209" s="410"/>
      <c r="B209" s="405"/>
      <c r="C209" s="405"/>
      <c r="D209" s="405"/>
      <c r="E209" s="405"/>
    </row>
    <row r="210" spans="1:5" ht="9.75" customHeight="1">
      <c r="A210" s="410"/>
      <c r="B210" s="405"/>
      <c r="C210" s="405"/>
      <c r="D210" s="405"/>
      <c r="E210" s="405"/>
    </row>
    <row r="211" spans="1:5" ht="9.75" customHeight="1">
      <c r="A211" s="410"/>
      <c r="B211" s="405"/>
      <c r="C211" s="405"/>
      <c r="D211" s="405"/>
      <c r="E211" s="405"/>
    </row>
    <row r="212" spans="1:5" ht="9.75" customHeight="1">
      <c r="A212" s="410"/>
      <c r="B212" s="405"/>
      <c r="C212" s="405"/>
      <c r="D212" s="405"/>
      <c r="E212" s="405"/>
    </row>
    <row r="213" spans="1:5" ht="9.75" customHeight="1">
      <c r="A213" s="410"/>
      <c r="B213" s="405"/>
      <c r="C213" s="405"/>
      <c r="D213" s="405"/>
      <c r="E213" s="405"/>
    </row>
    <row r="214" spans="1:5" ht="9.75" customHeight="1">
      <c r="A214" s="410"/>
      <c r="B214" s="405"/>
      <c r="C214" s="405"/>
      <c r="D214" s="405"/>
      <c r="E214" s="405"/>
    </row>
    <row r="215" spans="1:5" ht="9.75" customHeight="1">
      <c r="A215" s="410"/>
      <c r="B215" s="405"/>
      <c r="C215" s="405"/>
      <c r="D215" s="405"/>
      <c r="E215" s="405"/>
    </row>
    <row r="216" spans="1:5" ht="9.75" customHeight="1">
      <c r="A216" s="410"/>
      <c r="B216" s="405"/>
      <c r="C216" s="405"/>
      <c r="D216" s="405"/>
      <c r="E216" s="405"/>
    </row>
    <row r="217" spans="1:5" ht="9.75" customHeight="1">
      <c r="A217" s="410"/>
      <c r="B217" s="405"/>
      <c r="C217" s="405"/>
      <c r="D217" s="405"/>
      <c r="E217" s="405"/>
    </row>
    <row r="218" spans="1:8" ht="9.75" customHeight="1">
      <c r="A218" s="410"/>
      <c r="B218" s="405"/>
      <c r="C218" s="405"/>
      <c r="D218" s="405"/>
      <c r="E218" s="405"/>
      <c r="H218" s="444"/>
    </row>
    <row r="219" spans="1:5" ht="9.75" customHeight="1">
      <c r="A219" s="410"/>
      <c r="B219" s="405"/>
      <c r="C219" s="405"/>
      <c r="D219" s="405"/>
      <c r="E219" s="405"/>
    </row>
    <row r="220" spans="1:5" ht="9.75" customHeight="1">
      <c r="A220" s="410"/>
      <c r="B220" s="405"/>
      <c r="C220" s="405"/>
      <c r="D220" s="405"/>
      <c r="E220" s="405"/>
    </row>
    <row r="221" spans="1:5" ht="9.75" customHeight="1">
      <c r="A221" s="410"/>
      <c r="B221" s="405"/>
      <c r="C221" s="405"/>
      <c r="D221" s="405"/>
      <c r="E221" s="405"/>
    </row>
    <row r="222" spans="1:5" ht="9.75" customHeight="1">
      <c r="A222" s="410"/>
      <c r="B222" s="405"/>
      <c r="C222" s="405"/>
      <c r="D222" s="405"/>
      <c r="E222" s="405"/>
    </row>
    <row r="223" spans="1:5" ht="9.75" customHeight="1">
      <c r="A223" s="410"/>
      <c r="B223" s="405"/>
      <c r="C223" s="405"/>
      <c r="D223" s="405"/>
      <c r="E223" s="405"/>
    </row>
    <row r="224" spans="1:5" ht="9.75" customHeight="1">
      <c r="A224" s="410"/>
      <c r="B224" s="405"/>
      <c r="C224" s="405"/>
      <c r="D224" s="405"/>
      <c r="E224" s="405"/>
    </row>
    <row r="225" spans="1:5" ht="9.75" customHeight="1">
      <c r="A225" s="410"/>
      <c r="B225" s="405"/>
      <c r="C225" s="405"/>
      <c r="D225" s="405"/>
      <c r="E225" s="405"/>
    </row>
    <row r="226" spans="1:5" ht="9.75" customHeight="1">
      <c r="A226" s="410"/>
      <c r="B226" s="405"/>
      <c r="C226" s="405"/>
      <c r="D226" s="405"/>
      <c r="E226" s="405"/>
    </row>
    <row r="227" spans="1:5" ht="9.75" customHeight="1">
      <c r="A227" s="410"/>
      <c r="B227" s="405"/>
      <c r="C227" s="405"/>
      <c r="D227" s="405"/>
      <c r="E227" s="405"/>
    </row>
    <row r="228" spans="1:5" ht="9.75" customHeight="1">
      <c r="A228" s="410"/>
      <c r="B228" s="405"/>
      <c r="C228" s="405"/>
      <c r="D228" s="405"/>
      <c r="E228" s="405"/>
    </row>
    <row r="229" spans="1:5" ht="12.75" customHeight="1">
      <c r="A229" s="410"/>
      <c r="B229" s="405"/>
      <c r="C229" s="405"/>
      <c r="D229" s="405"/>
      <c r="E229" s="405"/>
    </row>
    <row r="230" spans="1:5" ht="12" customHeight="1">
      <c r="A230" s="410"/>
      <c r="B230" s="405"/>
      <c r="C230" s="405"/>
      <c r="D230" s="405"/>
      <c r="E230" s="405"/>
    </row>
    <row r="231" spans="1:5" ht="12.75" customHeight="1">
      <c r="A231" s="410"/>
      <c r="B231" s="405"/>
      <c r="C231" s="405"/>
      <c r="D231" s="405"/>
      <c r="E231" s="405"/>
    </row>
    <row r="232" spans="1:5" ht="12.75" customHeight="1">
      <c r="A232" s="410"/>
      <c r="B232" s="405"/>
      <c r="C232" s="405"/>
      <c r="D232" s="405"/>
      <c r="E232" s="405"/>
    </row>
    <row r="233" spans="1:5" ht="12.75" customHeight="1">
      <c r="A233" s="410"/>
      <c r="B233" s="405"/>
      <c r="C233" s="405"/>
      <c r="D233" s="405"/>
      <c r="E233" s="405"/>
    </row>
    <row r="234" spans="1:5" ht="12" customHeight="1">
      <c r="A234" s="410"/>
      <c r="B234" s="405"/>
      <c r="C234" s="405"/>
      <c r="D234" s="405"/>
      <c r="E234" s="405"/>
    </row>
    <row r="235" spans="1:5" ht="12" customHeight="1">
      <c r="A235" s="410"/>
      <c r="B235" s="405"/>
      <c r="C235" s="405"/>
      <c r="D235" s="405"/>
      <c r="E235" s="405"/>
    </row>
    <row r="236" spans="1:5" ht="12" customHeight="1">
      <c r="A236" s="410"/>
      <c r="B236" s="405"/>
      <c r="C236" s="405"/>
      <c r="D236" s="405"/>
      <c r="E236" s="405"/>
    </row>
    <row r="237" spans="1:5" ht="12.75" customHeight="1">
      <c r="A237" s="410"/>
      <c r="B237" s="405"/>
      <c r="C237" s="405"/>
      <c r="D237" s="405"/>
      <c r="E237" s="405"/>
    </row>
    <row r="238" spans="1:5" ht="12.75" customHeight="1">
      <c r="A238" s="410"/>
      <c r="B238" s="405"/>
      <c r="C238" s="405"/>
      <c r="D238" s="405"/>
      <c r="E238" s="405"/>
    </row>
    <row r="239" spans="1:8" ht="13.5" customHeight="1">
      <c r="A239" s="410"/>
      <c r="B239" s="405"/>
      <c r="C239" s="405"/>
      <c r="D239" s="405"/>
      <c r="E239" s="405"/>
      <c r="H239" s="392"/>
    </row>
    <row r="240" spans="1:5" ht="13.5" customHeight="1">
      <c r="A240" s="410"/>
      <c r="B240" s="405"/>
      <c r="C240" s="405"/>
      <c r="D240" s="405"/>
      <c r="E240" s="405"/>
    </row>
    <row r="241" spans="1:5" ht="12.75" customHeight="1">
      <c r="A241" s="410"/>
      <c r="B241" s="405"/>
      <c r="C241" s="405"/>
      <c r="D241" s="405"/>
      <c r="E241" s="405"/>
    </row>
    <row r="242" spans="1:5" ht="12.75" customHeight="1">
      <c r="A242" s="410"/>
      <c r="B242" s="405"/>
      <c r="C242" s="405"/>
      <c r="D242" s="405"/>
      <c r="E242" s="405"/>
    </row>
    <row r="243" spans="1:5" ht="13.5" customHeight="1">
      <c r="A243" s="410"/>
      <c r="B243" s="405"/>
      <c r="C243" s="405"/>
      <c r="D243" s="405"/>
      <c r="E243" s="405"/>
    </row>
    <row r="244" spans="1:5" ht="13.5" customHeight="1">
      <c r="A244" s="410"/>
      <c r="B244" s="405"/>
      <c r="C244" s="405"/>
      <c r="D244" s="405"/>
      <c r="E244" s="405"/>
    </row>
    <row r="245" spans="1:5" ht="13.5" customHeight="1">
      <c r="A245" s="410"/>
      <c r="B245" s="405"/>
      <c r="C245" s="405"/>
      <c r="D245" s="405"/>
      <c r="E245" s="405"/>
    </row>
    <row r="246" spans="1:5" ht="13.5" customHeight="1">
      <c r="A246" s="410"/>
      <c r="B246" s="405"/>
      <c r="C246" s="405"/>
      <c r="D246" s="405"/>
      <c r="E246" s="405"/>
    </row>
    <row r="247" spans="1:5" ht="12.75" customHeight="1">
      <c r="A247" s="410"/>
      <c r="B247" s="405"/>
      <c r="C247" s="405"/>
      <c r="D247" s="405"/>
      <c r="E247" s="405"/>
    </row>
    <row r="248" spans="1:5" ht="12.75" customHeight="1">
      <c r="A248" s="410"/>
      <c r="B248" s="405"/>
      <c r="C248" s="405"/>
      <c r="D248" s="405"/>
      <c r="E248" s="405"/>
    </row>
    <row r="249" spans="1:5" ht="12.75" customHeight="1">
      <c r="A249" s="410"/>
      <c r="B249" s="405"/>
      <c r="C249" s="405"/>
      <c r="D249" s="405"/>
      <c r="E249" s="405"/>
    </row>
    <row r="250" spans="1:5" ht="7.5" customHeight="1">
      <c r="A250" s="410"/>
      <c r="B250" s="405"/>
      <c r="C250" s="405"/>
      <c r="D250" s="405"/>
      <c r="E250" s="405"/>
    </row>
    <row r="251" spans="1:5" ht="13.5" customHeight="1">
      <c r="A251" s="410"/>
      <c r="B251" s="405"/>
      <c r="C251" s="405"/>
      <c r="D251" s="405"/>
      <c r="E251" s="405"/>
    </row>
    <row r="252" spans="1:8" ht="13.5" customHeight="1">
      <c r="A252" s="410"/>
      <c r="B252" s="405"/>
      <c r="C252" s="405"/>
      <c r="D252" s="405"/>
      <c r="E252" s="405"/>
      <c r="H252" s="445"/>
    </row>
    <row r="253" spans="1:5" ht="13.5" customHeight="1">
      <c r="A253" s="410"/>
      <c r="B253" s="405"/>
      <c r="C253" s="405"/>
      <c r="D253" s="405"/>
      <c r="E253" s="405"/>
    </row>
    <row r="254" spans="1:5" ht="13.5" customHeight="1">
      <c r="A254" s="410"/>
      <c r="B254" s="405"/>
      <c r="C254" s="405"/>
      <c r="D254" s="405"/>
      <c r="E254" s="405"/>
    </row>
    <row r="255" spans="1:5" ht="13.5" customHeight="1">
      <c r="A255" s="410"/>
      <c r="B255" s="405"/>
      <c r="C255" s="405"/>
      <c r="D255" s="405"/>
      <c r="E255" s="405"/>
    </row>
    <row r="256" spans="1:8" ht="13.5" customHeight="1">
      <c r="A256" s="410"/>
      <c r="B256" s="405"/>
      <c r="C256" s="405"/>
      <c r="D256" s="405"/>
      <c r="E256" s="405"/>
      <c r="H256" s="446"/>
    </row>
    <row r="257" spans="1:5" ht="13.5" customHeight="1">
      <c r="A257" s="410"/>
      <c r="B257" s="405"/>
      <c r="C257" s="405"/>
      <c r="D257" s="405"/>
      <c r="E257" s="405"/>
    </row>
    <row r="258" spans="1:5" ht="12.75" customHeight="1">
      <c r="A258" s="410"/>
      <c r="B258" s="405"/>
      <c r="C258" s="405"/>
      <c r="D258" s="405"/>
      <c r="E258" s="405"/>
    </row>
    <row r="259" spans="1:5" ht="12.75" customHeight="1">
      <c r="A259" s="410"/>
      <c r="B259" s="405"/>
      <c r="C259" s="405"/>
      <c r="D259" s="405"/>
      <c r="E259" s="405"/>
    </row>
    <row r="260" spans="1:5" ht="12.75" customHeight="1">
      <c r="A260" s="410"/>
      <c r="B260" s="405"/>
      <c r="C260" s="405"/>
      <c r="D260" s="405"/>
      <c r="E260" s="405"/>
    </row>
    <row r="261" spans="1:5" ht="12.75" customHeight="1">
      <c r="A261" s="410"/>
      <c r="B261" s="405"/>
      <c r="C261" s="405"/>
      <c r="D261" s="405"/>
      <c r="E261" s="405"/>
    </row>
    <row r="262" spans="1:5" ht="12.75" customHeight="1">
      <c r="A262" s="410"/>
      <c r="B262" s="405"/>
      <c r="C262" s="405"/>
      <c r="D262" s="405"/>
      <c r="E262" s="405"/>
    </row>
    <row r="263" spans="1:5" ht="12.75" customHeight="1">
      <c r="A263" s="410"/>
      <c r="B263" s="405"/>
      <c r="C263" s="405"/>
      <c r="D263" s="405"/>
      <c r="E263" s="405"/>
    </row>
    <row r="264" spans="1:5" ht="12.75" customHeight="1">
      <c r="A264" s="410"/>
      <c r="B264" s="405"/>
      <c r="C264" s="405"/>
      <c r="D264" s="405"/>
      <c r="E264" s="405"/>
    </row>
    <row r="265" spans="1:5" ht="12.75" customHeight="1">
      <c r="A265" s="410"/>
      <c r="B265" s="405"/>
      <c r="C265" s="405"/>
      <c r="D265" s="405"/>
      <c r="E265" s="405"/>
    </row>
    <row r="266" spans="1:5" ht="12.75" customHeight="1">
      <c r="A266" s="410"/>
      <c r="B266" s="405"/>
      <c r="C266" s="405"/>
      <c r="D266" s="405"/>
      <c r="E266" s="405"/>
    </row>
    <row r="267" spans="1:5" ht="12.75" customHeight="1">
      <c r="A267" s="410"/>
      <c r="B267" s="405"/>
      <c r="C267" s="405"/>
      <c r="D267" s="405"/>
      <c r="E267" s="405"/>
    </row>
    <row r="268" spans="1:5" ht="19.5" customHeight="1">
      <c r="A268" s="410"/>
      <c r="B268" s="405"/>
      <c r="C268" s="405"/>
      <c r="D268" s="405"/>
      <c r="E268" s="405"/>
    </row>
    <row r="269" spans="1:5" ht="19.5" customHeight="1">
      <c r="A269" s="410"/>
      <c r="B269" s="405"/>
      <c r="C269" s="405"/>
      <c r="D269" s="405"/>
      <c r="E269" s="405"/>
    </row>
    <row r="270" spans="1:5" ht="12" customHeight="1">
      <c r="A270" s="410"/>
      <c r="B270" s="405"/>
      <c r="C270" s="405"/>
      <c r="D270" s="405"/>
      <c r="E270" s="405"/>
    </row>
    <row r="271" spans="1:5" ht="12" customHeight="1">
      <c r="A271" s="410"/>
      <c r="B271" s="405"/>
      <c r="C271" s="405"/>
      <c r="D271" s="405"/>
      <c r="E271" s="405"/>
    </row>
    <row r="272" spans="1:5" ht="12" customHeight="1">
      <c r="A272" s="410"/>
      <c r="B272" s="405"/>
      <c r="C272" s="405"/>
      <c r="D272" s="405"/>
      <c r="E272" s="405"/>
    </row>
    <row r="273" spans="1:5" ht="12" customHeight="1">
      <c r="A273" s="410"/>
      <c r="B273" s="405"/>
      <c r="C273" s="405"/>
      <c r="D273" s="405"/>
      <c r="E273" s="405"/>
    </row>
    <row r="274" spans="1:5" ht="12" customHeight="1">
      <c r="A274" s="410"/>
      <c r="B274" s="405"/>
      <c r="C274" s="405"/>
      <c r="D274" s="405"/>
      <c r="E274" s="405"/>
    </row>
    <row r="275" spans="1:5" ht="12" customHeight="1">
      <c r="A275" s="410"/>
      <c r="B275" s="405"/>
      <c r="C275" s="405"/>
      <c r="D275" s="405"/>
      <c r="E275" s="405"/>
    </row>
    <row r="276" spans="1:5" ht="12" customHeight="1">
      <c r="A276" s="410"/>
      <c r="B276" s="405"/>
      <c r="C276" s="405"/>
      <c r="D276" s="405"/>
      <c r="E276" s="405"/>
    </row>
    <row r="277" spans="1:5" ht="12" customHeight="1">
      <c r="A277" s="410"/>
      <c r="B277" s="405"/>
      <c r="C277" s="405"/>
      <c r="D277" s="405"/>
      <c r="E277" s="405"/>
    </row>
    <row r="278" spans="1:5" ht="12" customHeight="1">
      <c r="A278" s="410"/>
      <c r="B278" s="405"/>
      <c r="C278" s="405"/>
      <c r="D278" s="405"/>
      <c r="E278" s="405"/>
    </row>
    <row r="279" spans="1:5" ht="12" customHeight="1">
      <c r="A279" s="410"/>
      <c r="B279" s="405"/>
      <c r="C279" s="405"/>
      <c r="D279" s="405"/>
      <c r="E279" s="405"/>
    </row>
    <row r="280" spans="1:5" ht="12" customHeight="1">
      <c r="A280" s="410"/>
      <c r="B280" s="405"/>
      <c r="C280" s="405"/>
      <c r="D280" s="405"/>
      <c r="E280" s="405"/>
    </row>
    <row r="281" spans="1:5" ht="12" customHeight="1">
      <c r="A281" s="410"/>
      <c r="B281" s="405"/>
      <c r="C281" s="405"/>
      <c r="D281" s="405"/>
      <c r="E281" s="405"/>
    </row>
    <row r="282" spans="1:5" ht="12" customHeight="1">
      <c r="A282" s="410"/>
      <c r="B282" s="405"/>
      <c r="C282" s="405"/>
      <c r="D282" s="405"/>
      <c r="E282" s="405"/>
    </row>
    <row r="283" spans="1:5" ht="12" customHeight="1">
      <c r="A283" s="410"/>
      <c r="B283" s="405"/>
      <c r="C283" s="405"/>
      <c r="D283" s="405"/>
      <c r="E283" s="405"/>
    </row>
    <row r="284" spans="1:5" ht="12" customHeight="1">
      <c r="A284" s="410"/>
      <c r="B284" s="405"/>
      <c r="C284" s="405"/>
      <c r="D284" s="405"/>
      <c r="E284" s="405"/>
    </row>
    <row r="285" spans="1:5" ht="12" customHeight="1">
      <c r="A285" s="410"/>
      <c r="B285" s="405"/>
      <c r="C285" s="405"/>
      <c r="D285" s="405"/>
      <c r="E285" s="405"/>
    </row>
    <row r="286" spans="1:5" ht="12" customHeight="1">
      <c r="A286" s="410"/>
      <c r="B286" s="405"/>
      <c r="C286" s="405"/>
      <c r="D286" s="405"/>
      <c r="E286" s="405"/>
    </row>
    <row r="287" spans="1:5" ht="12" customHeight="1">
      <c r="A287" s="410"/>
      <c r="B287" s="405"/>
      <c r="C287" s="405"/>
      <c r="D287" s="405"/>
      <c r="E287" s="405"/>
    </row>
    <row r="288" spans="1:5" ht="12" customHeight="1">
      <c r="A288" s="410"/>
      <c r="B288" s="405"/>
      <c r="C288" s="405"/>
      <c r="D288" s="405"/>
      <c r="E288" s="405"/>
    </row>
    <row r="289" spans="1:8" ht="12" customHeight="1">
      <c r="A289" s="410"/>
      <c r="B289" s="405"/>
      <c r="C289" s="405"/>
      <c r="D289" s="405"/>
      <c r="E289" s="405"/>
      <c r="H289" s="447"/>
    </row>
    <row r="290" spans="1:5" ht="12" customHeight="1">
      <c r="A290" s="410"/>
      <c r="B290" s="405"/>
      <c r="C290" s="405"/>
      <c r="D290" s="405"/>
      <c r="E290" s="405"/>
    </row>
    <row r="291" spans="1:5" ht="12" customHeight="1">
      <c r="A291" s="410"/>
      <c r="B291" s="405"/>
      <c r="C291" s="405"/>
      <c r="D291" s="405"/>
      <c r="E291" s="405"/>
    </row>
    <row r="292" spans="1:5" ht="12" customHeight="1">
      <c r="A292" s="410"/>
      <c r="B292" s="405"/>
      <c r="C292" s="405"/>
      <c r="D292" s="405"/>
      <c r="E292" s="405"/>
    </row>
    <row r="293" spans="1:5" ht="12" customHeight="1">
      <c r="A293" s="410"/>
      <c r="B293" s="405"/>
      <c r="C293" s="405"/>
      <c r="D293" s="405"/>
      <c r="E293" s="405"/>
    </row>
    <row r="294" spans="1:5" ht="12" customHeight="1">
      <c r="A294" s="410"/>
      <c r="B294" s="405"/>
      <c r="C294" s="405"/>
      <c r="D294" s="405"/>
      <c r="E294" s="405"/>
    </row>
    <row r="295" spans="1:5" ht="12" customHeight="1">
      <c r="A295" s="410"/>
      <c r="B295" s="405"/>
      <c r="C295" s="405"/>
      <c r="D295" s="405"/>
      <c r="E295" s="405"/>
    </row>
    <row r="296" spans="1:5" ht="12" customHeight="1">
      <c r="A296" s="410"/>
      <c r="B296" s="405"/>
      <c r="C296" s="405"/>
      <c r="D296" s="405"/>
      <c r="E296" s="405"/>
    </row>
    <row r="297" spans="1:5" ht="12" customHeight="1">
      <c r="A297" s="410"/>
      <c r="B297" s="405"/>
      <c r="C297" s="405"/>
      <c r="D297" s="405"/>
      <c r="E297" s="405"/>
    </row>
    <row r="298" spans="1:5" ht="12" customHeight="1">
      <c r="A298" s="410"/>
      <c r="B298" s="405"/>
      <c r="C298" s="405"/>
      <c r="D298" s="405"/>
      <c r="E298" s="405"/>
    </row>
    <row r="299" spans="1:5" ht="12" customHeight="1">
      <c r="A299" s="410"/>
      <c r="B299" s="405"/>
      <c r="C299" s="405"/>
      <c r="D299" s="405"/>
      <c r="E299" s="405"/>
    </row>
    <row r="300" spans="1:5" ht="15.75" customHeight="1">
      <c r="A300" s="410"/>
      <c r="B300" s="405"/>
      <c r="C300" s="405"/>
      <c r="D300" s="405"/>
      <c r="E300" s="405"/>
    </row>
    <row r="301" spans="1:5" ht="15.75" customHeight="1">
      <c r="A301" s="410"/>
      <c r="B301" s="405"/>
      <c r="C301" s="405"/>
      <c r="D301" s="405"/>
      <c r="E301" s="405"/>
    </row>
    <row r="302" spans="1:5" ht="15.75" customHeight="1">
      <c r="A302" s="410"/>
      <c r="B302" s="405"/>
      <c r="C302" s="405"/>
      <c r="D302" s="405"/>
      <c r="E302" s="405"/>
    </row>
    <row r="303" spans="1:5" ht="15" customHeight="1">
      <c r="A303" s="410"/>
      <c r="B303" s="405"/>
      <c r="C303" s="405"/>
      <c r="D303" s="405"/>
      <c r="E303" s="405"/>
    </row>
    <row r="304" spans="1:5" ht="15" customHeight="1">
      <c r="A304" s="410"/>
      <c r="B304" s="405"/>
      <c r="C304" s="405"/>
      <c r="D304" s="405"/>
      <c r="E304" s="405"/>
    </row>
    <row r="305" spans="1:5" ht="15.75" customHeight="1">
      <c r="A305" s="410"/>
      <c r="B305" s="405"/>
      <c r="C305" s="405"/>
      <c r="D305" s="405"/>
      <c r="E305" s="405"/>
    </row>
    <row r="306" spans="1:5" ht="15.75" customHeight="1">
      <c r="A306" s="410"/>
      <c r="B306" s="405"/>
      <c r="C306" s="405"/>
      <c r="D306" s="405"/>
      <c r="E306" s="405"/>
    </row>
    <row r="307" spans="1:5" ht="13.5" customHeight="1">
      <c r="A307" s="410"/>
      <c r="B307" s="405"/>
      <c r="C307" s="405"/>
      <c r="D307" s="405"/>
      <c r="E307" s="405"/>
    </row>
    <row r="308" spans="1:5" ht="15" customHeight="1">
      <c r="A308" s="410"/>
      <c r="B308" s="405"/>
      <c r="C308" s="405"/>
      <c r="D308" s="405"/>
      <c r="E308" s="405"/>
    </row>
    <row r="309" spans="1:5" ht="13.5" customHeight="1">
      <c r="A309" s="410"/>
      <c r="B309" s="405"/>
      <c r="C309" s="405"/>
      <c r="D309" s="405"/>
      <c r="E309" s="405"/>
    </row>
    <row r="310" spans="1:5" ht="30" customHeight="1">
      <c r="A310" s="410"/>
      <c r="B310" s="405"/>
      <c r="C310" s="405"/>
      <c r="D310" s="405"/>
      <c r="E310" s="405"/>
    </row>
    <row r="311" spans="1:5" ht="15.75" customHeight="1">
      <c r="A311" s="410"/>
      <c r="B311" s="405"/>
      <c r="C311" s="405"/>
      <c r="D311" s="405"/>
      <c r="E311" s="405"/>
    </row>
    <row r="312" spans="1:5" ht="15.75" customHeight="1">
      <c r="A312" s="410"/>
      <c r="B312" s="405"/>
      <c r="C312" s="405"/>
      <c r="D312" s="405"/>
      <c r="E312" s="405"/>
    </row>
    <row r="313" spans="1:5" ht="15.75" customHeight="1">
      <c r="A313" s="410"/>
      <c r="B313" s="405"/>
      <c r="C313" s="405"/>
      <c r="D313" s="405"/>
      <c r="E313" s="405"/>
    </row>
    <row r="314" spans="1:5" ht="15" customHeight="1">
      <c r="A314" s="410"/>
      <c r="B314" s="405"/>
      <c r="C314" s="405"/>
      <c r="D314" s="405"/>
      <c r="E314" s="405"/>
    </row>
    <row r="315" spans="1:5" ht="15" customHeight="1">
      <c r="A315" s="410"/>
      <c r="B315" s="405"/>
      <c r="C315" s="405"/>
      <c r="D315" s="405"/>
      <c r="E315" s="405"/>
    </row>
    <row r="316" spans="1:5" ht="16.5" customHeight="1">
      <c r="A316" s="410"/>
      <c r="B316" s="405"/>
      <c r="C316" s="405"/>
      <c r="D316" s="405"/>
      <c r="E316" s="405"/>
    </row>
    <row r="317" spans="1:5" ht="16.5" customHeight="1">
      <c r="A317" s="410"/>
      <c r="B317" s="405"/>
      <c r="C317" s="405"/>
      <c r="D317" s="405"/>
      <c r="E317" s="405"/>
    </row>
    <row r="318" spans="1:5" ht="15" customHeight="1">
      <c r="A318" s="410"/>
      <c r="B318" s="405"/>
      <c r="C318" s="405"/>
      <c r="D318" s="405"/>
      <c r="E318" s="405"/>
    </row>
    <row r="319" spans="1:5" ht="15" customHeight="1">
      <c r="A319" s="410"/>
      <c r="B319" s="405"/>
      <c r="C319" s="405"/>
      <c r="D319" s="405"/>
      <c r="E319" s="405"/>
    </row>
    <row r="320" spans="1:5" ht="15" customHeight="1">
      <c r="A320" s="410"/>
      <c r="B320" s="405"/>
      <c r="C320" s="405"/>
      <c r="D320" s="405"/>
      <c r="E320" s="405"/>
    </row>
    <row r="321" spans="1:5" ht="15" customHeight="1">
      <c r="A321" s="410"/>
      <c r="B321" s="405"/>
      <c r="C321" s="405"/>
      <c r="D321" s="405"/>
      <c r="E321" s="405"/>
    </row>
    <row r="322" spans="1:5" ht="15" customHeight="1">
      <c r="A322" s="410"/>
      <c r="B322" s="405"/>
      <c r="C322" s="405"/>
      <c r="D322" s="405"/>
      <c r="E322" s="405"/>
    </row>
    <row r="323" spans="1:5" ht="15" customHeight="1">
      <c r="A323" s="410"/>
      <c r="B323" s="405"/>
      <c r="C323" s="405"/>
      <c r="D323" s="405"/>
      <c r="E323" s="405"/>
    </row>
    <row r="324" spans="1:5" ht="30" customHeight="1">
      <c r="A324" s="410"/>
      <c r="B324" s="405"/>
      <c r="C324" s="405"/>
      <c r="D324" s="405"/>
      <c r="E324" s="405"/>
    </row>
    <row r="325" spans="1:5" ht="15" customHeight="1">
      <c r="A325" s="410"/>
      <c r="B325" s="405"/>
      <c r="C325" s="405"/>
      <c r="D325" s="405"/>
      <c r="E325" s="405"/>
    </row>
    <row r="326" spans="1:5" ht="15" customHeight="1">
      <c r="A326" s="410"/>
      <c r="B326" s="405"/>
      <c r="C326" s="405"/>
      <c r="D326" s="405"/>
      <c r="E326" s="405"/>
    </row>
    <row r="327" spans="1:5" ht="15" customHeight="1">
      <c r="A327" s="410"/>
      <c r="B327" s="405"/>
      <c r="C327" s="405"/>
      <c r="D327" s="405"/>
      <c r="E327" s="405"/>
    </row>
    <row r="328" spans="1:5" ht="15" customHeight="1">
      <c r="A328" s="410"/>
      <c r="B328" s="405"/>
      <c r="C328" s="405"/>
      <c r="D328" s="405"/>
      <c r="E328" s="405"/>
    </row>
    <row r="329" spans="1:5" ht="15" customHeight="1">
      <c r="A329" s="410"/>
      <c r="B329" s="405"/>
      <c r="C329" s="405"/>
      <c r="D329" s="405"/>
      <c r="E329" s="405"/>
    </row>
    <row r="330" spans="1:5" ht="15" customHeight="1">
      <c r="A330" s="410"/>
      <c r="B330" s="405"/>
      <c r="C330" s="405"/>
      <c r="D330" s="405"/>
      <c r="E330" s="405"/>
    </row>
    <row r="331" spans="1:5" ht="13.5" customHeight="1">
      <c r="A331" s="410"/>
      <c r="B331" s="405"/>
      <c r="C331" s="405"/>
      <c r="D331" s="405"/>
      <c r="E331" s="405"/>
    </row>
    <row r="332" spans="1:5" ht="19.5" customHeight="1">
      <c r="A332" s="410"/>
      <c r="B332" s="405"/>
      <c r="C332" s="405"/>
      <c r="D332" s="405"/>
      <c r="E332" s="405"/>
    </row>
    <row r="333" spans="1:5" ht="19.5" customHeight="1">
      <c r="A333" s="410"/>
      <c r="B333" s="405"/>
      <c r="C333" s="405"/>
      <c r="D333" s="405"/>
      <c r="E333" s="405"/>
    </row>
    <row r="334" spans="1:5" ht="19.5" customHeight="1">
      <c r="A334" s="410"/>
      <c r="B334" s="405"/>
      <c r="C334" s="405"/>
      <c r="D334" s="405"/>
      <c r="E334" s="405"/>
    </row>
    <row r="335" spans="1:5" ht="19.5" customHeight="1">
      <c r="A335" s="410"/>
      <c r="B335" s="405"/>
      <c r="C335" s="405"/>
      <c r="D335" s="405"/>
      <c r="E335" s="405"/>
    </row>
    <row r="336" spans="1:5" ht="18" customHeight="1">
      <c r="A336" s="410"/>
      <c r="B336" s="405"/>
      <c r="C336" s="405"/>
      <c r="D336" s="405"/>
      <c r="E336" s="405"/>
    </row>
    <row r="337" spans="1:5" ht="18" customHeight="1">
      <c r="A337" s="410"/>
      <c r="B337" s="405"/>
      <c r="C337" s="405"/>
      <c r="D337" s="405"/>
      <c r="E337" s="405"/>
    </row>
    <row r="338" spans="1:5" ht="24" customHeight="1">
      <c r="A338" s="410"/>
      <c r="B338" s="405"/>
      <c r="C338" s="405"/>
      <c r="D338" s="405"/>
      <c r="E338" s="405"/>
    </row>
    <row r="339" spans="1:5" ht="13.5" customHeight="1">
      <c r="A339" s="410"/>
      <c r="B339" s="405"/>
      <c r="C339" s="405"/>
      <c r="D339" s="405"/>
      <c r="E339" s="405"/>
    </row>
    <row r="340" spans="1:5" ht="13.5" customHeight="1">
      <c r="A340" s="410"/>
      <c r="B340" s="405"/>
      <c r="C340" s="405"/>
      <c r="D340" s="405"/>
      <c r="E340" s="405"/>
    </row>
    <row r="341" spans="1:5" ht="13.5" customHeight="1">
      <c r="A341" s="410"/>
      <c r="B341" s="405"/>
      <c r="C341" s="405"/>
      <c r="D341" s="405"/>
      <c r="E341" s="405"/>
    </row>
    <row r="342" spans="1:5" ht="13.5" customHeight="1">
      <c r="A342" s="410"/>
      <c r="B342" s="405"/>
      <c r="C342" s="405"/>
      <c r="D342" s="405"/>
      <c r="E342" s="405"/>
    </row>
    <row r="343" spans="1:5" ht="12" customHeight="1">
      <c r="A343" s="410"/>
      <c r="B343" s="405"/>
      <c r="C343" s="405"/>
      <c r="D343" s="405"/>
      <c r="E343" s="405"/>
    </row>
    <row r="344" spans="1:5" ht="12" customHeight="1">
      <c r="A344" s="410"/>
      <c r="B344" s="405"/>
      <c r="C344" s="405"/>
      <c r="D344" s="405"/>
      <c r="E344" s="405"/>
    </row>
    <row r="345" spans="1:5" ht="12" customHeight="1">
      <c r="A345" s="410"/>
      <c r="B345" s="405"/>
      <c r="C345" s="405"/>
      <c r="D345" s="405"/>
      <c r="E345" s="405"/>
    </row>
    <row r="346" spans="1:5" ht="12" customHeight="1">
      <c r="A346" s="410"/>
      <c r="B346" s="405"/>
      <c r="C346" s="405"/>
      <c r="D346" s="405"/>
      <c r="E346" s="405"/>
    </row>
    <row r="347" spans="1:5" ht="12" customHeight="1">
      <c r="A347" s="410"/>
      <c r="B347" s="405"/>
      <c r="C347" s="405"/>
      <c r="D347" s="405"/>
      <c r="E347" s="405"/>
    </row>
    <row r="348" spans="1:5" ht="12" customHeight="1">
      <c r="A348" s="410"/>
      <c r="B348" s="405"/>
      <c r="C348" s="405"/>
      <c r="D348" s="405"/>
      <c r="E348" s="405"/>
    </row>
    <row r="349" spans="1:5" ht="12" customHeight="1">
      <c r="A349" s="410"/>
      <c r="B349" s="405"/>
      <c r="C349" s="405"/>
      <c r="D349" s="405"/>
      <c r="E349" s="405"/>
    </row>
    <row r="350" spans="1:5" ht="12" customHeight="1">
      <c r="A350" s="410"/>
      <c r="B350" s="405"/>
      <c r="C350" s="405"/>
      <c r="D350" s="405"/>
      <c r="E350" s="405"/>
    </row>
    <row r="351" spans="1:5" ht="12" customHeight="1">
      <c r="A351" s="410"/>
      <c r="B351" s="405"/>
      <c r="C351" s="405"/>
      <c r="D351" s="405"/>
      <c r="E351" s="405"/>
    </row>
    <row r="352" spans="1:5" ht="12" customHeight="1">
      <c r="A352" s="410"/>
      <c r="B352" s="405"/>
      <c r="C352" s="405"/>
      <c r="D352" s="405"/>
      <c r="E352" s="405"/>
    </row>
    <row r="353" spans="1:5" ht="12.75" customHeight="1">
      <c r="A353" s="410"/>
      <c r="B353" s="405"/>
      <c r="C353" s="405"/>
      <c r="D353" s="405"/>
      <c r="E353" s="405"/>
    </row>
    <row r="354" spans="1:5" ht="12.75" customHeight="1">
      <c r="A354" s="410"/>
      <c r="B354" s="405"/>
      <c r="C354" s="405"/>
      <c r="D354" s="405"/>
      <c r="E354" s="405"/>
    </row>
    <row r="355" spans="1:5" ht="13.5" customHeight="1">
      <c r="A355" s="410"/>
      <c r="B355" s="405"/>
      <c r="C355" s="405"/>
      <c r="D355" s="405"/>
      <c r="E355" s="405"/>
    </row>
    <row r="356" spans="1:5" ht="30" customHeight="1">
      <c r="A356" s="410"/>
      <c r="B356" s="405"/>
      <c r="C356" s="405"/>
      <c r="D356" s="405"/>
      <c r="E356" s="405"/>
    </row>
    <row r="357" spans="1:5" ht="30" customHeight="1">
      <c r="A357" s="410"/>
      <c r="B357" s="405"/>
      <c r="C357" s="405"/>
      <c r="D357" s="405"/>
      <c r="E357" s="405"/>
    </row>
    <row r="358" spans="1:5" ht="13.5" customHeight="1">
      <c r="A358" s="410"/>
      <c r="B358" s="405"/>
      <c r="C358" s="405"/>
      <c r="D358" s="405"/>
      <c r="E358" s="405"/>
    </row>
    <row r="359" spans="1:5" ht="13.5" customHeight="1">
      <c r="A359" s="410"/>
      <c r="B359" s="405"/>
      <c r="C359" s="405"/>
      <c r="D359" s="405"/>
      <c r="E359" s="405"/>
    </row>
    <row r="360" spans="1:5" ht="13.5" customHeight="1">
      <c r="A360" s="410"/>
      <c r="B360" s="405"/>
      <c r="C360" s="405"/>
      <c r="D360" s="405"/>
      <c r="E360" s="405"/>
    </row>
    <row r="361" spans="1:5" ht="18" customHeight="1">
      <c r="A361" s="410"/>
      <c r="B361" s="405"/>
      <c r="C361" s="405"/>
      <c r="D361" s="405"/>
      <c r="E361" s="405"/>
    </row>
    <row r="362" spans="1:5" ht="13.5" customHeight="1">
      <c r="A362" s="410"/>
      <c r="B362" s="405"/>
      <c r="C362" s="405"/>
      <c r="D362" s="405"/>
      <c r="E362" s="405"/>
    </row>
    <row r="363" spans="1:5" ht="12.75" customHeight="1">
      <c r="A363" s="410"/>
      <c r="B363" s="405"/>
      <c r="C363" s="405"/>
      <c r="D363" s="405"/>
      <c r="E363" s="405"/>
    </row>
    <row r="364" spans="1:5" ht="9.75" customHeight="1">
      <c r="A364" s="410"/>
      <c r="B364" s="405"/>
      <c r="C364" s="405"/>
      <c r="D364" s="405"/>
      <c r="E364" s="405"/>
    </row>
    <row r="365" spans="1:5" ht="13.5" customHeight="1">
      <c r="A365" s="410"/>
      <c r="B365" s="405"/>
      <c r="C365" s="405"/>
      <c r="D365" s="405"/>
      <c r="E365" s="405"/>
    </row>
    <row r="366" spans="1:5" ht="15.75" customHeight="1">
      <c r="A366" s="410"/>
      <c r="B366" s="405"/>
      <c r="C366" s="405"/>
      <c r="D366" s="405"/>
      <c r="E366" s="405"/>
    </row>
    <row r="367" spans="1:5" ht="13.5" customHeight="1">
      <c r="A367" s="410"/>
      <c r="B367" s="405"/>
      <c r="C367" s="405"/>
      <c r="D367" s="405"/>
      <c r="E367" s="405"/>
    </row>
    <row r="368" spans="1:5" ht="13.5" customHeight="1">
      <c r="A368" s="410"/>
      <c r="B368" s="405"/>
      <c r="C368" s="405"/>
      <c r="D368" s="405"/>
      <c r="E368" s="405"/>
    </row>
    <row r="369" spans="1:5" ht="13.5" customHeight="1">
      <c r="A369" s="410"/>
      <c r="B369" s="405"/>
      <c r="C369" s="405"/>
      <c r="D369" s="405"/>
      <c r="E369" s="405"/>
    </row>
    <row r="370" spans="1:5" ht="13.5" customHeight="1">
      <c r="A370" s="410"/>
      <c r="B370" s="405"/>
      <c r="C370" s="405"/>
      <c r="D370" s="405"/>
      <c r="E370" s="405"/>
    </row>
    <row r="371" spans="1:5" ht="13.5" customHeight="1">
      <c r="A371" s="410"/>
      <c r="B371" s="405"/>
      <c r="C371" s="405"/>
      <c r="D371" s="405"/>
      <c r="E371" s="405"/>
    </row>
    <row r="372" spans="1:5" ht="13.5" customHeight="1">
      <c r="A372" s="410"/>
      <c r="B372" s="405"/>
      <c r="C372" s="405"/>
      <c r="D372" s="405"/>
      <c r="E372" s="405"/>
    </row>
    <row r="373" spans="1:5" ht="13.5" customHeight="1">
      <c r="A373" s="410"/>
      <c r="B373" s="405"/>
      <c r="C373" s="405"/>
      <c r="D373" s="405"/>
      <c r="E373" s="405"/>
    </row>
    <row r="374" spans="1:5" ht="13.5" customHeight="1">
      <c r="A374" s="410"/>
      <c r="B374" s="405"/>
      <c r="C374" s="405"/>
      <c r="D374" s="405"/>
      <c r="E374" s="405"/>
    </row>
    <row r="375" spans="1:5" ht="13.5" customHeight="1">
      <c r="A375" s="410"/>
      <c r="B375" s="405"/>
      <c r="C375" s="405"/>
      <c r="D375" s="405"/>
      <c r="E375" s="405"/>
    </row>
    <row r="376" spans="1:5" ht="13.5" customHeight="1">
      <c r="A376" s="410"/>
      <c r="B376" s="405"/>
      <c r="C376" s="405"/>
      <c r="D376" s="405"/>
      <c r="E376" s="405"/>
    </row>
    <row r="377" spans="1:5" ht="13.5" customHeight="1">
      <c r="A377" s="410"/>
      <c r="B377" s="405"/>
      <c r="C377" s="405"/>
      <c r="D377" s="405"/>
      <c r="E377" s="405"/>
    </row>
    <row r="378" spans="1:5" ht="13.5" customHeight="1">
      <c r="A378" s="410"/>
      <c r="B378" s="405"/>
      <c r="C378" s="405"/>
      <c r="D378" s="405"/>
      <c r="E378" s="405"/>
    </row>
    <row r="379" spans="1:5" ht="9.75" customHeight="1">
      <c r="A379" s="410"/>
      <c r="B379" s="405"/>
      <c r="C379" s="405"/>
      <c r="D379" s="405"/>
      <c r="E379" s="405"/>
    </row>
    <row r="380" spans="1:5" ht="13.5" customHeight="1">
      <c r="A380" s="410"/>
      <c r="B380" s="405"/>
      <c r="C380" s="405"/>
      <c r="D380" s="405"/>
      <c r="E380" s="405"/>
    </row>
    <row r="381" spans="1:5" ht="13.5" customHeight="1">
      <c r="A381" s="410"/>
      <c r="B381" s="405"/>
      <c r="C381" s="405"/>
      <c r="D381" s="405"/>
      <c r="E381" s="405"/>
    </row>
    <row r="382" spans="1:5" ht="13.5" customHeight="1">
      <c r="A382" s="410"/>
      <c r="B382" s="405"/>
      <c r="C382" s="405"/>
      <c r="D382" s="405"/>
      <c r="E382" s="405"/>
    </row>
    <row r="383" spans="1:5" ht="13.5" customHeight="1">
      <c r="A383" s="410"/>
      <c r="B383" s="405"/>
      <c r="C383" s="405"/>
      <c r="D383" s="405"/>
      <c r="E383" s="405"/>
    </row>
    <row r="384" spans="1:5" ht="13.5" customHeight="1">
      <c r="A384" s="410"/>
      <c r="B384" s="405"/>
      <c r="C384" s="405"/>
      <c r="D384" s="405"/>
      <c r="E384" s="405"/>
    </row>
    <row r="385" spans="1:5" ht="12.75" customHeight="1">
      <c r="A385" s="410"/>
      <c r="B385" s="405"/>
      <c r="C385" s="405"/>
      <c r="D385" s="405"/>
      <c r="E385" s="405"/>
    </row>
    <row r="386" spans="1:5" ht="12.75" customHeight="1">
      <c r="A386" s="410"/>
      <c r="B386" s="405"/>
      <c r="C386" s="405"/>
      <c r="D386" s="405"/>
      <c r="E386" s="405"/>
    </row>
    <row r="387" spans="1:5" ht="12.75" customHeight="1">
      <c r="A387" s="410"/>
      <c r="B387" s="405"/>
      <c r="C387" s="405"/>
      <c r="D387" s="405"/>
      <c r="E387" s="405"/>
    </row>
    <row r="388" spans="1:5" ht="12.75" customHeight="1">
      <c r="A388" s="410"/>
      <c r="B388" s="405"/>
      <c r="C388" s="405"/>
      <c r="D388" s="405"/>
      <c r="E388" s="405"/>
    </row>
    <row r="389" spans="1:5" ht="12.75" customHeight="1">
      <c r="A389" s="410"/>
      <c r="B389" s="405"/>
      <c r="C389" s="405"/>
      <c r="D389" s="405"/>
      <c r="E389" s="405"/>
    </row>
    <row r="390" spans="1:5" ht="12.75" customHeight="1">
      <c r="A390" s="410"/>
      <c r="B390" s="405"/>
      <c r="C390" s="405"/>
      <c r="D390" s="405"/>
      <c r="E390" s="405"/>
    </row>
    <row r="391" spans="1:5" ht="12.75" customHeight="1">
      <c r="A391" s="410"/>
      <c r="B391" s="405"/>
      <c r="C391" s="405"/>
      <c r="D391" s="405"/>
      <c r="E391" s="405"/>
    </row>
    <row r="392" spans="1:5" ht="13.5" customHeight="1">
      <c r="A392" s="410"/>
      <c r="B392" s="405"/>
      <c r="C392" s="405"/>
      <c r="D392" s="405"/>
      <c r="E392" s="405"/>
    </row>
    <row r="393" spans="1:5" ht="13.5" customHeight="1">
      <c r="A393" s="410"/>
      <c r="B393" s="405"/>
      <c r="C393" s="405"/>
      <c r="D393" s="405"/>
      <c r="E393" s="405"/>
    </row>
    <row r="394" spans="1:5" ht="13.5" customHeight="1">
      <c r="A394" s="410"/>
      <c r="B394" s="405"/>
      <c r="C394" s="405"/>
      <c r="D394" s="405"/>
      <c r="E394" s="405"/>
    </row>
    <row r="395" spans="1:5" ht="13.5" customHeight="1">
      <c r="A395" s="410"/>
      <c r="B395" s="405"/>
      <c r="C395" s="405"/>
      <c r="D395" s="405"/>
      <c r="E395" s="405"/>
    </row>
    <row r="396" spans="1:5" ht="15.75" customHeight="1">
      <c r="A396" s="410"/>
      <c r="B396" s="405"/>
      <c r="C396" s="405"/>
      <c r="D396" s="405"/>
      <c r="E396" s="405"/>
    </row>
    <row r="397" spans="1:5" ht="15.75" customHeight="1">
      <c r="A397" s="410"/>
      <c r="B397" s="405"/>
      <c r="C397" s="405"/>
      <c r="D397" s="405"/>
      <c r="E397" s="405"/>
    </row>
    <row r="398" spans="1:5" ht="15.75" customHeight="1">
      <c r="A398" s="410"/>
      <c r="B398" s="405"/>
      <c r="C398" s="405"/>
      <c r="D398" s="405"/>
      <c r="E398" s="405"/>
    </row>
    <row r="399" spans="1:5" ht="15.75" customHeight="1">
      <c r="A399" s="410"/>
      <c r="B399" s="405"/>
      <c r="C399" s="405"/>
      <c r="D399" s="405"/>
      <c r="E399" s="405"/>
    </row>
    <row r="400" spans="1:5" ht="15.75" customHeight="1">
      <c r="A400" s="410"/>
      <c r="B400" s="405"/>
      <c r="C400" s="405"/>
      <c r="D400" s="405"/>
      <c r="E400" s="405"/>
    </row>
    <row r="401" spans="1:5" ht="15.75" customHeight="1">
      <c r="A401" s="410"/>
      <c r="B401" s="405"/>
      <c r="C401" s="405"/>
      <c r="D401" s="405"/>
      <c r="E401" s="405"/>
    </row>
    <row r="402" spans="1:5" ht="15.75" customHeight="1">
      <c r="A402" s="410"/>
      <c r="B402" s="405"/>
      <c r="C402" s="405"/>
      <c r="D402" s="405"/>
      <c r="E402" s="405"/>
    </row>
    <row r="403" spans="1:5" ht="13.5" customHeight="1">
      <c r="A403" s="410"/>
      <c r="B403" s="405"/>
      <c r="C403" s="405"/>
      <c r="D403" s="405"/>
      <c r="E403" s="405"/>
    </row>
    <row r="404" spans="1:5" ht="13.5" customHeight="1">
      <c r="A404" s="410"/>
      <c r="B404" s="405"/>
      <c r="C404" s="405"/>
      <c r="D404" s="405"/>
      <c r="E404" s="405"/>
    </row>
    <row r="405" spans="1:5" ht="13.5" customHeight="1">
      <c r="A405" s="410"/>
      <c r="B405" s="405"/>
      <c r="C405" s="405"/>
      <c r="D405" s="405"/>
      <c r="E405" s="405"/>
    </row>
    <row r="406" spans="1:5" ht="13.5" customHeight="1">
      <c r="A406" s="410"/>
      <c r="B406" s="405"/>
      <c r="C406" s="405"/>
      <c r="D406" s="405"/>
      <c r="E406" s="405"/>
    </row>
    <row r="407" spans="1:5" ht="13.5" customHeight="1">
      <c r="A407" s="410"/>
      <c r="B407" s="405"/>
      <c r="C407" s="405"/>
      <c r="D407" s="405"/>
      <c r="E407" s="405"/>
    </row>
    <row r="408" spans="1:5" ht="13.5" customHeight="1">
      <c r="A408" s="410"/>
      <c r="B408" s="405"/>
      <c r="C408" s="405"/>
      <c r="D408" s="405"/>
      <c r="E408" s="405"/>
    </row>
    <row r="409" spans="1:5" ht="13.5" customHeight="1">
      <c r="A409" s="410"/>
      <c r="B409" s="405"/>
      <c r="C409" s="405"/>
      <c r="D409" s="405"/>
      <c r="E409" s="405"/>
    </row>
    <row r="410" spans="1:5" ht="13.5" customHeight="1">
      <c r="A410" s="410"/>
      <c r="B410" s="405"/>
      <c r="C410" s="405"/>
      <c r="D410" s="405"/>
      <c r="E410" s="405"/>
    </row>
    <row r="411" spans="1:5" ht="13.5" customHeight="1">
      <c r="A411" s="410"/>
      <c r="B411" s="405"/>
      <c r="C411" s="405"/>
      <c r="D411" s="405"/>
      <c r="E411" s="405"/>
    </row>
    <row r="412" spans="1:5" ht="13.5" customHeight="1">
      <c r="A412" s="410"/>
      <c r="B412" s="405"/>
      <c r="C412" s="405"/>
      <c r="D412" s="405"/>
      <c r="E412" s="405"/>
    </row>
    <row r="413" spans="1:5" ht="13.5" customHeight="1">
      <c r="A413" s="410"/>
      <c r="B413" s="405"/>
      <c r="C413" s="405"/>
      <c r="D413" s="405"/>
      <c r="E413" s="405"/>
    </row>
    <row r="414" spans="1:5" ht="13.5" customHeight="1">
      <c r="A414" s="410"/>
      <c r="B414" s="405"/>
      <c r="C414" s="405"/>
      <c r="D414" s="405"/>
      <c r="E414" s="405"/>
    </row>
    <row r="415" spans="1:5" ht="13.5" customHeight="1">
      <c r="A415" s="410"/>
      <c r="B415" s="405"/>
      <c r="C415" s="405"/>
      <c r="D415" s="405"/>
      <c r="E415" s="405"/>
    </row>
    <row r="416" spans="1:5" ht="13.5" customHeight="1">
      <c r="A416" s="410"/>
      <c r="B416" s="405"/>
      <c r="C416" s="405"/>
      <c r="D416" s="405"/>
      <c r="E416" s="405"/>
    </row>
    <row r="417" spans="1:5" ht="13.5" customHeight="1">
      <c r="A417" s="410"/>
      <c r="B417" s="405"/>
      <c r="C417" s="405"/>
      <c r="D417" s="405"/>
      <c r="E417" s="405"/>
    </row>
    <row r="418" spans="1:5" ht="13.5" customHeight="1">
      <c r="A418" s="410"/>
      <c r="B418" s="405"/>
      <c r="C418" s="405"/>
      <c r="D418" s="405"/>
      <c r="E418" s="405"/>
    </row>
    <row r="419" spans="1:5" ht="13.5" customHeight="1">
      <c r="A419" s="410"/>
      <c r="B419" s="405"/>
      <c r="C419" s="405"/>
      <c r="D419" s="405"/>
      <c r="E419" s="405"/>
    </row>
    <row r="420" spans="1:5" ht="13.5" customHeight="1">
      <c r="A420" s="410"/>
      <c r="B420" s="405"/>
      <c r="C420" s="405"/>
      <c r="D420" s="405"/>
      <c r="E420" s="405"/>
    </row>
    <row r="421" spans="1:5" ht="13.5" customHeight="1">
      <c r="A421" s="410"/>
      <c r="B421" s="405"/>
      <c r="C421" s="405"/>
      <c r="D421" s="405"/>
      <c r="E421" s="405"/>
    </row>
    <row r="422" spans="1:5" ht="13.5" customHeight="1">
      <c r="A422" s="410"/>
      <c r="B422" s="405"/>
      <c r="C422" s="405"/>
      <c r="D422" s="405"/>
      <c r="E422" s="405"/>
    </row>
    <row r="423" spans="1:5" ht="13.5" customHeight="1">
      <c r="A423" s="410"/>
      <c r="B423" s="405"/>
      <c r="C423" s="405"/>
      <c r="D423" s="405"/>
      <c r="E423" s="405"/>
    </row>
    <row r="424" spans="1:5" ht="12.75">
      <c r="A424" s="410"/>
      <c r="B424" s="405"/>
      <c r="C424" s="405"/>
      <c r="D424" s="405"/>
      <c r="E424" s="405"/>
    </row>
    <row r="425" spans="1:5" ht="12.75">
      <c r="A425" s="410"/>
      <c r="B425" s="405"/>
      <c r="C425" s="405"/>
      <c r="D425" s="405"/>
      <c r="E425" s="405"/>
    </row>
    <row r="426" spans="1:5" ht="12.75">
      <c r="A426" s="410"/>
      <c r="B426" s="405"/>
      <c r="C426" s="405"/>
      <c r="D426" s="405"/>
      <c r="E426" s="405"/>
    </row>
    <row r="427" spans="1:5" ht="12.75">
      <c r="A427" s="410"/>
      <c r="B427" s="405"/>
      <c r="C427" s="405"/>
      <c r="D427" s="405"/>
      <c r="E427" s="405"/>
    </row>
    <row r="428" spans="1:5" ht="12.75">
      <c r="A428" s="410"/>
      <c r="B428" s="405"/>
      <c r="C428" s="405"/>
      <c r="D428" s="405"/>
      <c r="E428" s="405"/>
    </row>
    <row r="429" spans="1:5" ht="12.75">
      <c r="A429" s="410"/>
      <c r="B429" s="405"/>
      <c r="C429" s="405"/>
      <c r="D429" s="405"/>
      <c r="E429" s="405"/>
    </row>
    <row r="430" spans="1:5" ht="12.75">
      <c r="A430" s="410"/>
      <c r="B430" s="405"/>
      <c r="C430" s="405"/>
      <c r="D430" s="405"/>
      <c r="E430" s="405"/>
    </row>
    <row r="431" spans="1:5" ht="12.75">
      <c r="A431" s="410"/>
      <c r="B431" s="405"/>
      <c r="C431" s="405"/>
      <c r="D431" s="405"/>
      <c r="E431" s="405"/>
    </row>
    <row r="432" spans="1:5" ht="12.75">
      <c r="A432" s="410"/>
      <c r="B432" s="405"/>
      <c r="C432" s="405"/>
      <c r="D432" s="405"/>
      <c r="E432" s="405"/>
    </row>
    <row r="433" spans="1:5" ht="12.75">
      <c r="A433" s="410"/>
      <c r="B433" s="405"/>
      <c r="C433" s="405"/>
      <c r="D433" s="405"/>
      <c r="E433" s="405"/>
    </row>
    <row r="434" spans="1:5" ht="12.75">
      <c r="A434" s="410"/>
      <c r="B434" s="405"/>
      <c r="C434" s="405"/>
      <c r="D434" s="405"/>
      <c r="E434" s="405"/>
    </row>
    <row r="435" spans="1:5" ht="12.75">
      <c r="A435" s="410"/>
      <c r="B435" s="405"/>
      <c r="C435" s="405"/>
      <c r="D435" s="405"/>
      <c r="E435" s="405"/>
    </row>
    <row r="436" spans="1:5" ht="12.75">
      <c r="A436" s="410"/>
      <c r="B436" s="405"/>
      <c r="C436" s="405"/>
      <c r="D436" s="405"/>
      <c r="E436" s="405"/>
    </row>
    <row r="437" spans="1:5" ht="12.75">
      <c r="A437" s="410"/>
      <c r="B437" s="405"/>
      <c r="C437" s="405"/>
      <c r="D437" s="405"/>
      <c r="E437" s="405"/>
    </row>
    <row r="438" spans="1:5" ht="12.75">
      <c r="A438" s="410"/>
      <c r="B438" s="405"/>
      <c r="C438" s="405"/>
      <c r="D438" s="405"/>
      <c r="E438" s="405"/>
    </row>
    <row r="439" spans="1:5" ht="12.75">
      <c r="A439" s="410"/>
      <c r="B439" s="405"/>
      <c r="C439" s="405"/>
      <c r="D439" s="405"/>
      <c r="E439" s="405"/>
    </row>
    <row r="440" spans="1:5" ht="12.75">
      <c r="A440" s="410"/>
      <c r="B440" s="405"/>
      <c r="C440" s="405"/>
      <c r="D440" s="405"/>
      <c r="E440" s="405"/>
    </row>
    <row r="441" spans="1:5" ht="12.75">
      <c r="A441" s="410"/>
      <c r="B441" s="405"/>
      <c r="C441" s="405"/>
      <c r="D441" s="405"/>
      <c r="E441" s="405"/>
    </row>
    <row r="442" spans="1:5" ht="12.75">
      <c r="A442" s="410"/>
      <c r="B442" s="405"/>
      <c r="C442" s="405"/>
      <c r="D442" s="405"/>
      <c r="E442" s="405"/>
    </row>
    <row r="443" spans="1:5" ht="12.75">
      <c r="A443" s="410"/>
      <c r="B443" s="405"/>
      <c r="C443" s="405"/>
      <c r="D443" s="405"/>
      <c r="E443" s="405"/>
    </row>
    <row r="444" spans="1:5" ht="12.75">
      <c r="A444" s="410"/>
      <c r="B444" s="405"/>
      <c r="C444" s="405"/>
      <c r="D444" s="405"/>
      <c r="E444" s="405"/>
    </row>
    <row r="445" spans="1:5" ht="12.75">
      <c r="A445" s="410"/>
      <c r="B445" s="405"/>
      <c r="C445" s="405"/>
      <c r="D445" s="405"/>
      <c r="E445" s="405"/>
    </row>
    <row r="446" spans="1:5" ht="12.75">
      <c r="A446" s="410"/>
      <c r="B446" s="405"/>
      <c r="C446" s="405"/>
      <c r="D446" s="405"/>
      <c r="E446" s="405"/>
    </row>
    <row r="447" spans="1:5" ht="12.75">
      <c r="A447" s="410"/>
      <c r="B447" s="405"/>
      <c r="C447" s="405"/>
      <c r="D447" s="405"/>
      <c r="E447" s="405"/>
    </row>
    <row r="448" spans="1:5" ht="12.75">
      <c r="A448" s="410"/>
      <c r="B448" s="405"/>
      <c r="C448" s="405"/>
      <c r="D448" s="405"/>
      <c r="E448" s="405"/>
    </row>
    <row r="449" spans="1:5" ht="12.75">
      <c r="A449" s="410"/>
      <c r="B449" s="405"/>
      <c r="C449" s="405"/>
      <c r="D449" s="405"/>
      <c r="E449" s="405"/>
    </row>
    <row r="450" spans="1:5" ht="12.75">
      <c r="A450" s="410"/>
      <c r="B450" s="405"/>
      <c r="C450" s="405"/>
      <c r="D450" s="405"/>
      <c r="E450" s="405"/>
    </row>
    <row r="451" spans="1:5" ht="12.75">
      <c r="A451" s="410"/>
      <c r="B451" s="405"/>
      <c r="C451" s="405"/>
      <c r="D451" s="405"/>
      <c r="E451" s="405"/>
    </row>
    <row r="452" spans="1:5" ht="12.75">
      <c r="A452" s="410"/>
      <c r="B452" s="405"/>
      <c r="C452" s="405"/>
      <c r="D452" s="405"/>
      <c r="E452" s="405"/>
    </row>
    <row r="453" spans="1:5" ht="12.75">
      <c r="A453" s="410"/>
      <c r="B453" s="405"/>
      <c r="C453" s="405"/>
      <c r="D453" s="405"/>
      <c r="E453" s="405"/>
    </row>
    <row r="454" spans="1:5" ht="12.75">
      <c r="A454" s="410"/>
      <c r="B454" s="405"/>
      <c r="C454" s="405"/>
      <c r="D454" s="405"/>
      <c r="E454" s="405"/>
    </row>
    <row r="455" spans="1:5" ht="12.75">
      <c r="A455" s="410"/>
      <c r="B455" s="405"/>
      <c r="C455" s="405"/>
      <c r="D455" s="405"/>
      <c r="E455" s="405"/>
    </row>
    <row r="456" spans="1:5" ht="12.75">
      <c r="A456" s="410"/>
      <c r="B456" s="405"/>
      <c r="C456" s="405"/>
      <c r="D456" s="405"/>
      <c r="E456" s="405"/>
    </row>
    <row r="457" spans="1:5" ht="12.75">
      <c r="A457" s="410"/>
      <c r="B457" s="405"/>
      <c r="C457" s="405"/>
      <c r="D457" s="405"/>
      <c r="E457" s="405"/>
    </row>
    <row r="458" spans="1:5" ht="12.75">
      <c r="A458" s="410"/>
      <c r="B458" s="405"/>
      <c r="C458" s="405"/>
      <c r="D458" s="405"/>
      <c r="E458" s="405"/>
    </row>
    <row r="459" spans="1:5" ht="12.75">
      <c r="A459" s="410"/>
      <c r="B459" s="405"/>
      <c r="C459" s="405"/>
      <c r="D459" s="405"/>
      <c r="E459" s="405"/>
    </row>
    <row r="460" spans="1:5" ht="12.75">
      <c r="A460" s="410"/>
      <c r="B460" s="405"/>
      <c r="C460" s="405"/>
      <c r="D460" s="405"/>
      <c r="E460" s="405"/>
    </row>
    <row r="461" spans="1:5" ht="12.75">
      <c r="A461" s="410"/>
      <c r="B461" s="405"/>
      <c r="C461" s="405"/>
      <c r="D461" s="405"/>
      <c r="E461" s="405"/>
    </row>
    <row r="462" spans="1:5" ht="12.75">
      <c r="A462" s="410"/>
      <c r="B462" s="405"/>
      <c r="C462" s="405"/>
      <c r="D462" s="405"/>
      <c r="E462" s="405"/>
    </row>
    <row r="463" spans="1:5" ht="12.75">
      <c r="A463" s="410"/>
      <c r="B463" s="405"/>
      <c r="C463" s="405"/>
      <c r="D463" s="405"/>
      <c r="E463" s="405"/>
    </row>
    <row r="464" spans="1:5" ht="12.75">
      <c r="A464" s="410"/>
      <c r="B464" s="405"/>
      <c r="C464" s="405"/>
      <c r="D464" s="405"/>
      <c r="E464" s="405"/>
    </row>
    <row r="465" spans="1:5" ht="12.75">
      <c r="A465" s="410"/>
      <c r="B465" s="405"/>
      <c r="C465" s="405"/>
      <c r="D465" s="405"/>
      <c r="E465" s="405"/>
    </row>
    <row r="466" spans="1:5" ht="12.75">
      <c r="A466" s="410"/>
      <c r="B466" s="405"/>
      <c r="C466" s="405"/>
      <c r="D466" s="405"/>
      <c r="E466" s="405"/>
    </row>
    <row r="467" spans="1:5" ht="12.75">
      <c r="A467" s="410"/>
      <c r="B467" s="405"/>
      <c r="C467" s="405"/>
      <c r="D467" s="405"/>
      <c r="E467" s="405"/>
    </row>
    <row r="468" spans="1:5" ht="12.75">
      <c r="A468" s="410"/>
      <c r="B468" s="405"/>
      <c r="C468" s="405"/>
      <c r="D468" s="405"/>
      <c r="E468" s="405"/>
    </row>
    <row r="469" spans="1:5" ht="12.75">
      <c r="A469" s="410"/>
      <c r="B469" s="405"/>
      <c r="C469" s="405"/>
      <c r="D469" s="405"/>
      <c r="E469" s="405"/>
    </row>
    <row r="470" spans="1:5" ht="12.75">
      <c r="A470" s="410"/>
      <c r="B470" s="405"/>
      <c r="C470" s="405"/>
      <c r="D470" s="405"/>
      <c r="E470" s="405"/>
    </row>
    <row r="471" spans="1:5" ht="12.75">
      <c r="A471" s="410"/>
      <c r="B471" s="405"/>
      <c r="C471" s="405"/>
      <c r="D471" s="405"/>
      <c r="E471" s="405"/>
    </row>
    <row r="472" spans="1:5" ht="12.75">
      <c r="A472" s="410"/>
      <c r="B472" s="405"/>
      <c r="C472" s="405"/>
      <c r="D472" s="405"/>
      <c r="E472" s="405"/>
    </row>
    <row r="473" spans="1:5" ht="12.75">
      <c r="A473" s="410"/>
      <c r="B473" s="405"/>
      <c r="C473" s="405"/>
      <c r="D473" s="405"/>
      <c r="E473" s="405"/>
    </row>
    <row r="474" spans="1:5" ht="12.75">
      <c r="A474" s="410"/>
      <c r="B474" s="405"/>
      <c r="C474" s="405"/>
      <c r="D474" s="405"/>
      <c r="E474" s="405"/>
    </row>
    <row r="475" spans="1:5" ht="12.75">
      <c r="A475" s="410"/>
      <c r="B475" s="405"/>
      <c r="C475" s="405"/>
      <c r="D475" s="405"/>
      <c r="E475" s="405"/>
    </row>
    <row r="476" spans="1:5" ht="12.75">
      <c r="A476" s="410"/>
      <c r="B476" s="405"/>
      <c r="C476" s="405"/>
      <c r="D476" s="405"/>
      <c r="E476" s="405"/>
    </row>
    <row r="477" spans="1:5" ht="12.75">
      <c r="A477" s="410"/>
      <c r="B477" s="405"/>
      <c r="C477" s="405"/>
      <c r="D477" s="405"/>
      <c r="E477" s="405"/>
    </row>
    <row r="478" spans="1:5" ht="12.75">
      <c r="A478" s="410"/>
      <c r="B478" s="405"/>
      <c r="C478" s="405"/>
      <c r="D478" s="405"/>
      <c r="E478" s="405"/>
    </row>
    <row r="479" spans="1:5" ht="12.75">
      <c r="A479" s="410"/>
      <c r="B479" s="405"/>
      <c r="C479" s="405"/>
      <c r="D479" s="405"/>
      <c r="E479" s="405"/>
    </row>
    <row r="480" spans="1:5" ht="12.75">
      <c r="A480" s="410"/>
      <c r="B480" s="405"/>
      <c r="C480" s="405"/>
      <c r="D480" s="405"/>
      <c r="E480" s="405"/>
    </row>
    <row r="481" spans="1:5" ht="12.75">
      <c r="A481" s="410"/>
      <c r="B481" s="405"/>
      <c r="C481" s="405"/>
      <c r="D481" s="405"/>
      <c r="E481" s="405"/>
    </row>
    <row r="482" spans="1:5" ht="12.75">
      <c r="A482" s="410"/>
      <c r="B482" s="405"/>
      <c r="C482" s="405"/>
      <c r="D482" s="405"/>
      <c r="E482" s="405"/>
    </row>
    <row r="483" spans="1:5" ht="12.75">
      <c r="A483" s="410"/>
      <c r="B483" s="405"/>
      <c r="C483" s="405"/>
      <c r="D483" s="405"/>
      <c r="E483" s="405"/>
    </row>
    <row r="484" spans="1:5" ht="12.75">
      <c r="A484" s="410"/>
      <c r="B484" s="405"/>
      <c r="C484" s="405"/>
      <c r="D484" s="405"/>
      <c r="E484" s="405"/>
    </row>
    <row r="485" spans="1:5" ht="12.75">
      <c r="A485" s="410"/>
      <c r="B485" s="405"/>
      <c r="C485" s="405"/>
      <c r="D485" s="405"/>
      <c r="E485" s="405"/>
    </row>
    <row r="486" spans="1:5" ht="12.75">
      <c r="A486" s="410"/>
      <c r="B486" s="405"/>
      <c r="C486" s="405"/>
      <c r="D486" s="405"/>
      <c r="E486" s="405"/>
    </row>
    <row r="487" spans="1:5" ht="12.75">
      <c r="A487" s="410"/>
      <c r="B487" s="405"/>
      <c r="C487" s="405"/>
      <c r="D487" s="405"/>
      <c r="E487" s="405"/>
    </row>
    <row r="488" spans="1:5" ht="12.75">
      <c r="A488" s="410"/>
      <c r="B488" s="405"/>
      <c r="C488" s="405"/>
      <c r="D488" s="405"/>
      <c r="E488" s="405"/>
    </row>
    <row r="489" spans="1:5" ht="12.75">
      <c r="A489" s="410"/>
      <c r="B489" s="405"/>
      <c r="C489" s="405"/>
      <c r="D489" s="405"/>
      <c r="E489" s="405"/>
    </row>
    <row r="490" spans="1:5" ht="12.75">
      <c r="A490" s="410"/>
      <c r="B490" s="405"/>
      <c r="C490" s="405"/>
      <c r="D490" s="405"/>
      <c r="E490" s="405"/>
    </row>
    <row r="491" spans="1:5" ht="12.75">
      <c r="A491" s="410"/>
      <c r="B491" s="405"/>
      <c r="C491" s="405"/>
      <c r="D491" s="405"/>
      <c r="E491" s="405"/>
    </row>
    <row r="492" spans="1:5" ht="12.75">
      <c r="A492" s="410"/>
      <c r="B492" s="405"/>
      <c r="C492" s="405"/>
      <c r="D492" s="405"/>
      <c r="E492" s="405"/>
    </row>
    <row r="493" spans="1:5" ht="12.75">
      <c r="A493" s="410"/>
      <c r="B493" s="405"/>
      <c r="C493" s="405"/>
      <c r="D493" s="405"/>
      <c r="E493" s="405"/>
    </row>
    <row r="494" spans="1:5" ht="12.75">
      <c r="A494" s="410"/>
      <c r="B494" s="405"/>
      <c r="C494" s="405"/>
      <c r="D494" s="405"/>
      <c r="E494" s="405"/>
    </row>
    <row r="495" spans="1:5" ht="12.75">
      <c r="A495" s="410"/>
      <c r="B495" s="405"/>
      <c r="C495" s="405"/>
      <c r="D495" s="405"/>
      <c r="E495" s="405"/>
    </row>
    <row r="496" spans="1:5" ht="12.75">
      <c r="A496" s="410"/>
      <c r="B496" s="405"/>
      <c r="C496" s="405"/>
      <c r="D496" s="405"/>
      <c r="E496" s="405"/>
    </row>
    <row r="497" spans="1:5" ht="12.75">
      <c r="A497" s="410"/>
      <c r="B497" s="405"/>
      <c r="C497" s="405"/>
      <c r="D497" s="405"/>
      <c r="E497" s="405"/>
    </row>
    <row r="498" spans="1:5" ht="12.75">
      <c r="A498" s="410"/>
      <c r="B498" s="405"/>
      <c r="C498" s="405"/>
      <c r="D498" s="405"/>
      <c r="E498" s="405"/>
    </row>
    <row r="499" spans="1:5" ht="12.75">
      <c r="A499" s="410"/>
      <c r="B499" s="405"/>
      <c r="C499" s="405"/>
      <c r="D499" s="405"/>
      <c r="E499" s="405"/>
    </row>
    <row r="500" spans="1:5" ht="12.75">
      <c r="A500" s="410"/>
      <c r="B500" s="405"/>
      <c r="C500" s="405"/>
      <c r="D500" s="405"/>
      <c r="E500" s="405"/>
    </row>
    <row r="501" spans="1:5" ht="12.75">
      <c r="A501" s="410"/>
      <c r="B501" s="405"/>
      <c r="C501" s="405"/>
      <c r="D501" s="405"/>
      <c r="E501" s="405"/>
    </row>
    <row r="502" spans="1:5" ht="12.75">
      <c r="A502" s="410"/>
      <c r="B502" s="405"/>
      <c r="C502" s="405"/>
      <c r="D502" s="405"/>
      <c r="E502" s="405"/>
    </row>
    <row r="503" spans="1:5" ht="12.75">
      <c r="A503" s="410"/>
      <c r="B503" s="405"/>
      <c r="C503" s="405"/>
      <c r="D503" s="405"/>
      <c r="E503" s="405"/>
    </row>
    <row r="504" spans="1:5" ht="12.75">
      <c r="A504" s="410"/>
      <c r="B504" s="405"/>
      <c r="C504" s="405"/>
      <c r="D504" s="405"/>
      <c r="E504" s="405"/>
    </row>
    <row r="505" spans="1:5" ht="12.75">
      <c r="A505" s="410"/>
      <c r="B505" s="405"/>
      <c r="C505" s="405"/>
      <c r="D505" s="405"/>
      <c r="E505" s="405"/>
    </row>
    <row r="506" spans="1:5" ht="12.75">
      <c r="A506" s="410"/>
      <c r="B506" s="405"/>
      <c r="C506" s="405"/>
      <c r="D506" s="405"/>
      <c r="E506" s="405"/>
    </row>
    <row r="507" spans="1:5" ht="12.75">
      <c r="A507" s="410"/>
      <c r="B507" s="405"/>
      <c r="C507" s="405"/>
      <c r="D507" s="405"/>
      <c r="E507" s="405"/>
    </row>
    <row r="508" spans="1:5" ht="12.75">
      <c r="A508" s="410"/>
      <c r="B508" s="405"/>
      <c r="C508" s="405"/>
      <c r="D508" s="405"/>
      <c r="E508" s="405"/>
    </row>
    <row r="509" spans="1:5" ht="12.75">
      <c r="A509" s="410"/>
      <c r="B509" s="405"/>
      <c r="C509" s="405"/>
      <c r="D509" s="405"/>
      <c r="E509" s="405"/>
    </row>
    <row r="510" spans="1:5" ht="12.75">
      <c r="A510" s="410"/>
      <c r="B510" s="405"/>
      <c r="C510" s="405"/>
      <c r="D510" s="405"/>
      <c r="E510" s="405"/>
    </row>
    <row r="511" spans="1:5" ht="12.75">
      <c r="A511" s="410"/>
      <c r="B511" s="405"/>
      <c r="C511" s="405"/>
      <c r="D511" s="405"/>
      <c r="E511" s="405"/>
    </row>
    <row r="512" spans="1:5" ht="12.75">
      <c r="A512" s="410"/>
      <c r="B512" s="405"/>
      <c r="C512" s="405"/>
      <c r="D512" s="405"/>
      <c r="E512" s="405"/>
    </row>
    <row r="513" spans="1:5" ht="12.75">
      <c r="A513" s="410"/>
      <c r="B513" s="405"/>
      <c r="C513" s="405"/>
      <c r="D513" s="405"/>
      <c r="E513" s="405"/>
    </row>
    <row r="514" spans="1:5" ht="12.75">
      <c r="A514" s="410"/>
      <c r="B514" s="405"/>
      <c r="C514" s="405"/>
      <c r="D514" s="405"/>
      <c r="E514" s="405"/>
    </row>
    <row r="515" spans="1:5" ht="12.75">
      <c r="A515" s="410"/>
      <c r="B515" s="405"/>
      <c r="C515" s="405"/>
      <c r="D515" s="405"/>
      <c r="E515" s="405"/>
    </row>
    <row r="516" spans="1:5" ht="12.75">
      <c r="A516" s="410"/>
      <c r="B516" s="405"/>
      <c r="C516" s="405"/>
      <c r="D516" s="405"/>
      <c r="E516" s="405"/>
    </row>
    <row r="517" spans="1:5" ht="12.75">
      <c r="A517" s="410"/>
      <c r="B517" s="405"/>
      <c r="C517" s="405"/>
      <c r="D517" s="405"/>
      <c r="E517" s="405"/>
    </row>
    <row r="518" spans="1:5" ht="12.75">
      <c r="A518" s="410"/>
      <c r="B518" s="405"/>
      <c r="C518" s="405"/>
      <c r="D518" s="405"/>
      <c r="E518" s="405"/>
    </row>
    <row r="519" spans="1:5" ht="12.75">
      <c r="A519" s="410"/>
      <c r="B519" s="405"/>
      <c r="C519" s="405"/>
      <c r="D519" s="405"/>
      <c r="E519" s="405"/>
    </row>
    <row r="520" spans="1:5" ht="12.75">
      <c r="A520" s="410"/>
      <c r="B520" s="405"/>
      <c r="C520" s="405"/>
      <c r="D520" s="405"/>
      <c r="E520" s="405"/>
    </row>
    <row r="521" spans="1:5" ht="12.75">
      <c r="A521" s="410"/>
      <c r="B521" s="405"/>
      <c r="C521" s="405"/>
      <c r="D521" s="405"/>
      <c r="E521" s="405"/>
    </row>
    <row r="522" spans="1:5" ht="12.75">
      <c r="A522" s="410"/>
      <c r="B522" s="405"/>
      <c r="C522" s="405"/>
      <c r="D522" s="405"/>
      <c r="E522" s="405"/>
    </row>
    <row r="523" spans="1:5" ht="12.75">
      <c r="A523" s="410"/>
      <c r="B523" s="405"/>
      <c r="C523" s="405"/>
      <c r="D523" s="405"/>
      <c r="E523" s="405"/>
    </row>
    <row r="524" spans="1:5" ht="12.75">
      <c r="A524" s="410"/>
      <c r="B524" s="405"/>
      <c r="C524" s="405"/>
      <c r="D524" s="405"/>
      <c r="E524" s="405"/>
    </row>
    <row r="525" spans="1:5" ht="12.75">
      <c r="A525" s="410"/>
      <c r="B525" s="405"/>
      <c r="C525" s="405"/>
      <c r="D525" s="405"/>
      <c r="E525" s="405"/>
    </row>
    <row r="526" spans="1:5" ht="12.75">
      <c r="A526" s="410"/>
      <c r="B526" s="405"/>
      <c r="C526" s="405"/>
      <c r="D526" s="405"/>
      <c r="E526" s="405"/>
    </row>
    <row r="527" spans="1:5" ht="12.75">
      <c r="A527" s="410"/>
      <c r="B527" s="405"/>
      <c r="C527" s="405"/>
      <c r="D527" s="405"/>
      <c r="E527" s="405"/>
    </row>
    <row r="528" spans="1:5" ht="12.75">
      <c r="A528" s="410"/>
      <c r="B528" s="405"/>
      <c r="C528" s="405"/>
      <c r="D528" s="405"/>
      <c r="E528" s="405"/>
    </row>
    <row r="529" spans="1:5" ht="12.75">
      <c r="A529" s="410"/>
      <c r="B529" s="405"/>
      <c r="C529" s="405"/>
      <c r="D529" s="405"/>
      <c r="E529" s="405"/>
    </row>
    <row r="530" spans="1:5" ht="12.75">
      <c r="A530" s="410"/>
      <c r="B530" s="405"/>
      <c r="C530" s="405"/>
      <c r="D530" s="405"/>
      <c r="E530" s="405"/>
    </row>
    <row r="531" spans="1:5" ht="12.75">
      <c r="A531" s="410"/>
      <c r="B531" s="405"/>
      <c r="C531" s="405"/>
      <c r="D531" s="405"/>
      <c r="E531" s="405"/>
    </row>
    <row r="532" spans="1:5" ht="12.75">
      <c r="A532" s="410"/>
      <c r="B532" s="405"/>
      <c r="C532" s="405"/>
      <c r="D532" s="405"/>
      <c r="E532" s="405"/>
    </row>
    <row r="533" spans="1:5" ht="12.75">
      <c r="A533" s="410"/>
      <c r="B533" s="405"/>
      <c r="C533" s="405"/>
      <c r="D533" s="405"/>
      <c r="E533" s="405"/>
    </row>
    <row r="534" spans="1:5" ht="12.75">
      <c r="A534" s="410"/>
      <c r="B534" s="405"/>
      <c r="C534" s="405"/>
      <c r="D534" s="405"/>
      <c r="E534" s="405"/>
    </row>
    <row r="535" spans="1:5" ht="12.75">
      <c r="A535" s="410"/>
      <c r="B535" s="405"/>
      <c r="C535" s="405"/>
      <c r="D535" s="405"/>
      <c r="E535" s="405"/>
    </row>
    <row r="536" spans="1:5" ht="12.75">
      <c r="A536" s="410"/>
      <c r="B536" s="405"/>
      <c r="C536" s="405"/>
      <c r="D536" s="405"/>
      <c r="E536" s="405"/>
    </row>
    <row r="537" spans="1:5" ht="12.75">
      <c r="A537" s="410"/>
      <c r="B537" s="405"/>
      <c r="C537" s="405"/>
      <c r="D537" s="405"/>
      <c r="E537" s="405"/>
    </row>
    <row r="538" spans="1:5" ht="12.75">
      <c r="A538" s="410"/>
      <c r="B538" s="405"/>
      <c r="C538" s="405"/>
      <c r="D538" s="405"/>
      <c r="E538" s="405"/>
    </row>
    <row r="539" spans="1:5" ht="12.75">
      <c r="A539" s="410"/>
      <c r="B539" s="405"/>
      <c r="C539" s="405"/>
      <c r="D539" s="405"/>
      <c r="E539" s="405"/>
    </row>
    <row r="540" spans="1:5" ht="12.75">
      <c r="A540" s="410"/>
      <c r="B540" s="405"/>
      <c r="C540" s="405"/>
      <c r="D540" s="405"/>
      <c r="E540" s="405"/>
    </row>
    <row r="541" spans="1:5" ht="12.75">
      <c r="A541" s="410"/>
      <c r="B541" s="405"/>
      <c r="C541" s="405"/>
      <c r="D541" s="405"/>
      <c r="E541" s="405"/>
    </row>
    <row r="542" spans="1:5" ht="12.75">
      <c r="A542" s="410"/>
      <c r="B542" s="405"/>
      <c r="C542" s="405"/>
      <c r="D542" s="405"/>
      <c r="E542" s="405"/>
    </row>
    <row r="543" spans="1:5" ht="12.75">
      <c r="A543" s="410"/>
      <c r="B543" s="405"/>
      <c r="C543" s="405"/>
      <c r="D543" s="405"/>
      <c r="E543" s="405"/>
    </row>
    <row r="544" spans="1:5" ht="12.75">
      <c r="A544" s="410"/>
      <c r="B544" s="405"/>
      <c r="C544" s="405"/>
      <c r="D544" s="405"/>
      <c r="E544" s="405"/>
    </row>
    <row r="545" spans="1:5" ht="12.75">
      <c r="A545" s="410"/>
      <c r="B545" s="405"/>
      <c r="C545" s="405"/>
      <c r="D545" s="405"/>
      <c r="E545" s="405"/>
    </row>
    <row r="546" spans="1:5" ht="12.75">
      <c r="A546" s="410"/>
      <c r="B546" s="405"/>
      <c r="C546" s="405"/>
      <c r="D546" s="405"/>
      <c r="E546" s="405"/>
    </row>
    <row r="547" spans="1:5" ht="12.75">
      <c r="A547" s="410"/>
      <c r="B547" s="405"/>
      <c r="C547" s="405"/>
      <c r="D547" s="405"/>
      <c r="E547" s="405"/>
    </row>
    <row r="548" spans="1:5" ht="12.75">
      <c r="A548" s="410"/>
      <c r="B548" s="405"/>
      <c r="C548" s="405"/>
      <c r="D548" s="405"/>
      <c r="E548" s="405"/>
    </row>
    <row r="549" spans="1:5" ht="12.75">
      <c r="A549" s="410"/>
      <c r="B549" s="405"/>
      <c r="C549" s="405"/>
      <c r="D549" s="405"/>
      <c r="E549" s="405"/>
    </row>
    <row r="550" spans="1:5" ht="12.75">
      <c r="A550" s="410"/>
      <c r="B550" s="405"/>
      <c r="C550" s="405"/>
      <c r="D550" s="405"/>
      <c r="E550" s="405"/>
    </row>
    <row r="551" spans="1:5" ht="12.75">
      <c r="A551" s="410"/>
      <c r="B551" s="405"/>
      <c r="C551" s="405"/>
      <c r="D551" s="405"/>
      <c r="E551" s="405"/>
    </row>
    <row r="552" spans="1:5" ht="12.75">
      <c r="A552" s="410"/>
      <c r="B552" s="405"/>
      <c r="C552" s="405"/>
      <c r="D552" s="405"/>
      <c r="E552" s="405"/>
    </row>
    <row r="553" spans="1:5" ht="12.75">
      <c r="A553" s="410"/>
      <c r="B553" s="405"/>
      <c r="C553" s="405"/>
      <c r="D553" s="405"/>
      <c r="E553" s="405"/>
    </row>
    <row r="554" spans="1:5" ht="12.75">
      <c r="A554" s="410"/>
      <c r="B554" s="405"/>
      <c r="C554" s="405"/>
      <c r="D554" s="405"/>
      <c r="E554" s="405"/>
    </row>
    <row r="555" spans="1:5" ht="12.75">
      <c r="A555" s="410"/>
      <c r="B555" s="405"/>
      <c r="C555" s="405"/>
      <c r="D555" s="405"/>
      <c r="E555" s="405"/>
    </row>
    <row r="556" spans="1:5" ht="12.75">
      <c r="A556" s="410"/>
      <c r="B556" s="405"/>
      <c r="C556" s="405"/>
      <c r="D556" s="405"/>
      <c r="E556" s="405"/>
    </row>
    <row r="557" spans="1:5" ht="12.75">
      <c r="A557" s="410"/>
      <c r="B557" s="405"/>
      <c r="C557" s="405"/>
      <c r="D557" s="405"/>
      <c r="E557" s="405"/>
    </row>
    <row r="558" spans="1:5" ht="12.75">
      <c r="A558" s="410"/>
      <c r="B558" s="405"/>
      <c r="C558" s="405"/>
      <c r="D558" s="405"/>
      <c r="E558" s="405"/>
    </row>
    <row r="559" spans="1:5" ht="12.75">
      <c r="A559" s="410"/>
      <c r="B559" s="405"/>
      <c r="C559" s="405"/>
      <c r="D559" s="405"/>
      <c r="E559" s="405"/>
    </row>
    <row r="560" spans="1:5" ht="12.75">
      <c r="A560" s="410"/>
      <c r="B560" s="405"/>
      <c r="C560" s="405"/>
      <c r="D560" s="405"/>
      <c r="E560" s="405"/>
    </row>
    <row r="561" spans="1:5" ht="12.75">
      <c r="A561" s="410"/>
      <c r="B561" s="405"/>
      <c r="C561" s="405"/>
      <c r="D561" s="405"/>
      <c r="E561" s="405"/>
    </row>
    <row r="562" spans="1:5" ht="12.75">
      <c r="A562" s="410"/>
      <c r="B562" s="405"/>
      <c r="C562" s="405"/>
      <c r="D562" s="405"/>
      <c r="E562" s="405"/>
    </row>
    <row r="563" spans="1:5" ht="12.75">
      <c r="A563" s="410"/>
      <c r="B563" s="405"/>
      <c r="C563" s="405"/>
      <c r="D563" s="405"/>
      <c r="E563" s="405"/>
    </row>
    <row r="564" spans="1:5" ht="12.75">
      <c r="A564" s="410"/>
      <c r="B564" s="405"/>
      <c r="C564" s="405"/>
      <c r="D564" s="405"/>
      <c r="E564" s="405"/>
    </row>
    <row r="565" spans="1:5" ht="12.75">
      <c r="A565" s="410"/>
      <c r="B565" s="405"/>
      <c r="C565" s="405"/>
      <c r="D565" s="405"/>
      <c r="E565" s="405"/>
    </row>
    <row r="566" spans="1:5" ht="12.75">
      <c r="A566" s="410"/>
      <c r="B566" s="405"/>
      <c r="C566" s="405"/>
      <c r="D566" s="405"/>
      <c r="E566" s="405"/>
    </row>
    <row r="567" spans="1:5" ht="12.75">
      <c r="A567" s="410"/>
      <c r="B567" s="405"/>
      <c r="C567" s="405"/>
      <c r="D567" s="405"/>
      <c r="E567" s="405"/>
    </row>
    <row r="568" spans="1:5" ht="12.75">
      <c r="A568" s="410"/>
      <c r="B568" s="405"/>
      <c r="C568" s="405"/>
      <c r="D568" s="405"/>
      <c r="E568" s="405"/>
    </row>
    <row r="569" spans="1:5" ht="12.75">
      <c r="A569" s="410"/>
      <c r="B569" s="405"/>
      <c r="C569" s="405"/>
      <c r="D569" s="405"/>
      <c r="E569" s="405"/>
    </row>
    <row r="570" spans="1:5" ht="12.75">
      <c r="A570" s="410"/>
      <c r="B570" s="405"/>
      <c r="C570" s="405"/>
      <c r="D570" s="405"/>
      <c r="E570" s="405"/>
    </row>
    <row r="571" spans="1:5" ht="12.75">
      <c r="A571" s="410"/>
      <c r="B571" s="405"/>
      <c r="C571" s="405"/>
      <c r="D571" s="405"/>
      <c r="E571" s="405"/>
    </row>
    <row r="572" spans="1:5" ht="12.75">
      <c r="A572" s="410"/>
      <c r="B572" s="405"/>
      <c r="C572" s="405"/>
      <c r="D572" s="405"/>
      <c r="E572" s="405"/>
    </row>
    <row r="573" spans="1:5" ht="12.75">
      <c r="A573" s="410"/>
      <c r="B573" s="405"/>
      <c r="C573" s="405"/>
      <c r="D573" s="405"/>
      <c r="E573" s="405"/>
    </row>
    <row r="574" spans="1:5" ht="12.75">
      <c r="A574" s="410"/>
      <c r="B574" s="405"/>
      <c r="C574" s="405"/>
      <c r="D574" s="405"/>
      <c r="E574" s="405"/>
    </row>
    <row r="575" spans="1:5" ht="12.75">
      <c r="A575" s="410"/>
      <c r="B575" s="405"/>
      <c r="C575" s="405"/>
      <c r="D575" s="405"/>
      <c r="E575" s="405"/>
    </row>
    <row r="576" spans="1:5" ht="12.75">
      <c r="A576" s="410"/>
      <c r="B576" s="405"/>
      <c r="C576" s="405"/>
      <c r="D576" s="405"/>
      <c r="E576" s="405"/>
    </row>
    <row r="577" spans="1:5" ht="12.75">
      <c r="A577" s="410"/>
      <c r="B577" s="405"/>
      <c r="C577" s="405"/>
      <c r="D577" s="405"/>
      <c r="E577" s="405"/>
    </row>
    <row r="578" spans="1:5" ht="12.75">
      <c r="A578" s="410"/>
      <c r="B578" s="405"/>
      <c r="C578" s="405"/>
      <c r="D578" s="405"/>
      <c r="E578" s="405"/>
    </row>
    <row r="579" spans="1:5" ht="12.75">
      <c r="A579" s="410"/>
      <c r="B579" s="405"/>
      <c r="C579" s="405"/>
      <c r="D579" s="405"/>
      <c r="E579" s="405"/>
    </row>
    <row r="580" spans="1:5" ht="12.75">
      <c r="A580" s="410"/>
      <c r="B580" s="405"/>
      <c r="C580" s="405"/>
      <c r="D580" s="405"/>
      <c r="E580" s="405"/>
    </row>
    <row r="581" spans="1:5" ht="12.75">
      <c r="A581" s="410"/>
      <c r="B581" s="405"/>
      <c r="C581" s="405"/>
      <c r="D581" s="405"/>
      <c r="E581" s="405"/>
    </row>
    <row r="582" spans="1:5" ht="12.75">
      <c r="A582" s="410"/>
      <c r="B582" s="405"/>
      <c r="C582" s="405"/>
      <c r="D582" s="405"/>
      <c r="E582" s="405"/>
    </row>
    <row r="583" spans="1:5" ht="12.75">
      <c r="A583" s="410"/>
      <c r="B583" s="405"/>
      <c r="C583" s="405"/>
      <c r="D583" s="405"/>
      <c r="E583" s="405"/>
    </row>
    <row r="584" spans="1:5" ht="12.75">
      <c r="A584" s="410"/>
      <c r="B584" s="405"/>
      <c r="C584" s="405"/>
      <c r="D584" s="405"/>
      <c r="E584" s="405"/>
    </row>
    <row r="585" spans="1:5" ht="12.75">
      <c r="A585" s="410"/>
      <c r="B585" s="405"/>
      <c r="C585" s="405"/>
      <c r="D585" s="405"/>
      <c r="E585" s="405"/>
    </row>
    <row r="586" spans="1:5" ht="12.75">
      <c r="A586" s="410"/>
      <c r="B586" s="405"/>
      <c r="C586" s="405"/>
      <c r="D586" s="405"/>
      <c r="E586" s="405"/>
    </row>
    <row r="587" spans="1:5" ht="12.75">
      <c r="A587" s="410"/>
      <c r="B587" s="405"/>
      <c r="C587" s="405"/>
      <c r="D587" s="405"/>
      <c r="E587" s="405"/>
    </row>
    <row r="588" spans="1:5" ht="12.75">
      <c r="A588" s="410"/>
      <c r="B588" s="405"/>
      <c r="C588" s="405"/>
      <c r="D588" s="405"/>
      <c r="E588" s="405"/>
    </row>
    <row r="589" spans="1:5" ht="12.75">
      <c r="A589" s="410"/>
      <c r="B589" s="405"/>
      <c r="C589" s="405"/>
      <c r="D589" s="405"/>
      <c r="E589" s="405"/>
    </row>
    <row r="590" spans="1:5" ht="12.75">
      <c r="A590" s="410"/>
      <c r="B590" s="405"/>
      <c r="C590" s="405"/>
      <c r="D590" s="405"/>
      <c r="E590" s="405"/>
    </row>
    <row r="591" spans="1:5" ht="12.75">
      <c r="A591" s="410"/>
      <c r="B591" s="405"/>
      <c r="C591" s="405"/>
      <c r="D591" s="405"/>
      <c r="E591" s="405"/>
    </row>
    <row r="592" spans="1:5" ht="12.75">
      <c r="A592" s="410"/>
      <c r="B592" s="405"/>
      <c r="C592" s="405"/>
      <c r="D592" s="405"/>
      <c r="E592" s="405"/>
    </row>
    <row r="593" spans="1:5" ht="12.75">
      <c r="A593" s="410"/>
      <c r="B593" s="405"/>
      <c r="C593" s="405"/>
      <c r="D593" s="405"/>
      <c r="E593" s="405"/>
    </row>
    <row r="594" spans="1:5" ht="12.75">
      <c r="A594" s="410"/>
      <c r="B594" s="405"/>
      <c r="C594" s="405"/>
      <c r="D594" s="405"/>
      <c r="E594" s="405"/>
    </row>
    <row r="595" spans="1:5" ht="12.75">
      <c r="A595" s="410"/>
      <c r="B595" s="405"/>
      <c r="C595" s="405"/>
      <c r="D595" s="405"/>
      <c r="E595" s="405"/>
    </row>
    <row r="596" spans="1:5" ht="12.75">
      <c r="A596" s="410"/>
      <c r="B596" s="405"/>
      <c r="C596" s="405"/>
      <c r="D596" s="405"/>
      <c r="E596" s="405"/>
    </row>
    <row r="597" spans="1:5" ht="12.75">
      <c r="A597" s="410"/>
      <c r="B597" s="405"/>
      <c r="C597" s="405"/>
      <c r="D597" s="405"/>
      <c r="E597" s="405"/>
    </row>
    <row r="598" spans="1:5" ht="12.75">
      <c r="A598" s="410"/>
      <c r="B598" s="405"/>
      <c r="C598" s="405"/>
      <c r="D598" s="405"/>
      <c r="E598" s="405"/>
    </row>
    <row r="599" spans="1:5" ht="12.75">
      <c r="A599" s="410"/>
      <c r="B599" s="405"/>
      <c r="C599" s="405"/>
      <c r="D599" s="405"/>
      <c r="E599" s="405"/>
    </row>
    <row r="600" spans="1:5" ht="12.75">
      <c r="A600" s="410"/>
      <c r="B600" s="405"/>
      <c r="C600" s="405"/>
      <c r="D600" s="405"/>
      <c r="E600" s="405"/>
    </row>
    <row r="601" spans="1:5" ht="12.75">
      <c r="A601" s="410"/>
      <c r="B601" s="405"/>
      <c r="C601" s="405"/>
      <c r="D601" s="405"/>
      <c r="E601" s="405"/>
    </row>
    <row r="602" spans="1:5" ht="12.75">
      <c r="A602" s="410"/>
      <c r="B602" s="405"/>
      <c r="C602" s="405"/>
      <c r="D602" s="405"/>
      <c r="E602" s="405"/>
    </row>
    <row r="603" spans="1:5" ht="12.75">
      <c r="A603" s="410"/>
      <c r="B603" s="405"/>
      <c r="C603" s="405"/>
      <c r="D603" s="405"/>
      <c r="E603" s="405"/>
    </row>
    <row r="604" spans="1:5" ht="12.75">
      <c r="A604" s="410"/>
      <c r="B604" s="405"/>
      <c r="C604" s="405"/>
      <c r="D604" s="405"/>
      <c r="E604" s="405"/>
    </row>
    <row r="605" spans="1:5" ht="12.75">
      <c r="A605" s="410"/>
      <c r="B605" s="405"/>
      <c r="C605" s="405"/>
      <c r="D605" s="405"/>
      <c r="E605" s="405"/>
    </row>
    <row r="606" spans="1:5" ht="12.75">
      <c r="A606" s="410"/>
      <c r="B606" s="405"/>
      <c r="C606" s="405"/>
      <c r="D606" s="405"/>
      <c r="E606" s="405"/>
    </row>
    <row r="607" spans="1:5" ht="12.75">
      <c r="A607" s="410"/>
      <c r="B607" s="405"/>
      <c r="C607" s="405"/>
      <c r="D607" s="405"/>
      <c r="E607" s="405"/>
    </row>
    <row r="608" spans="1:5" ht="12.75">
      <c r="A608" s="410"/>
      <c r="B608" s="405"/>
      <c r="C608" s="405"/>
      <c r="D608" s="405"/>
      <c r="E608" s="405"/>
    </row>
    <row r="609" spans="1:5" ht="12.75">
      <c r="A609" s="410"/>
      <c r="B609" s="405"/>
      <c r="C609" s="405"/>
      <c r="D609" s="405"/>
      <c r="E609" s="405"/>
    </row>
    <row r="610" spans="1:5" ht="12.75">
      <c r="A610" s="410"/>
      <c r="B610" s="405"/>
      <c r="C610" s="405"/>
      <c r="D610" s="405"/>
      <c r="E610" s="405"/>
    </row>
    <row r="611" spans="1:5" ht="12.75">
      <c r="A611" s="410"/>
      <c r="B611" s="405"/>
      <c r="C611" s="405"/>
      <c r="D611" s="405"/>
      <c r="E611" s="405"/>
    </row>
    <row r="612" spans="1:5" ht="12.75">
      <c r="A612" s="410"/>
      <c r="B612" s="405"/>
      <c r="C612" s="405"/>
      <c r="D612" s="405"/>
      <c r="E612" s="405"/>
    </row>
    <row r="613" spans="1:5" ht="12.75">
      <c r="A613" s="410"/>
      <c r="B613" s="405"/>
      <c r="C613" s="405"/>
      <c r="D613" s="405"/>
      <c r="E613" s="405"/>
    </row>
    <row r="614" spans="1:5" ht="12.75">
      <c r="A614" s="410"/>
      <c r="B614" s="405"/>
      <c r="C614" s="405"/>
      <c r="D614" s="405"/>
      <c r="E614" s="405"/>
    </row>
    <row r="615" spans="1:5" ht="12.75">
      <c r="A615" s="410"/>
      <c r="B615" s="405"/>
      <c r="C615" s="405"/>
      <c r="D615" s="405"/>
      <c r="E615" s="405"/>
    </row>
    <row r="616" spans="1:5" ht="12.75">
      <c r="A616" s="410"/>
      <c r="B616" s="405"/>
      <c r="C616" s="405"/>
      <c r="D616" s="405"/>
      <c r="E616" s="405"/>
    </row>
    <row r="617" spans="1:5" ht="12.75">
      <c r="A617" s="410"/>
      <c r="B617" s="405"/>
      <c r="C617" s="405"/>
      <c r="D617" s="405"/>
      <c r="E617" s="405"/>
    </row>
    <row r="618" spans="1:5" ht="12.75">
      <c r="A618" s="410"/>
      <c r="B618" s="405"/>
      <c r="C618" s="405"/>
      <c r="D618" s="405"/>
      <c r="E618" s="405"/>
    </row>
    <row r="619" spans="1:5" ht="12.75">
      <c r="A619" s="410"/>
      <c r="B619" s="405"/>
      <c r="C619" s="405"/>
      <c r="D619" s="405"/>
      <c r="E619" s="405"/>
    </row>
    <row r="620" spans="1:5" ht="12.75">
      <c r="A620" s="410"/>
      <c r="B620" s="405"/>
      <c r="C620" s="405"/>
      <c r="D620" s="405"/>
      <c r="E620" s="405"/>
    </row>
    <row r="621" spans="1:5" ht="12.75">
      <c r="A621" s="410"/>
      <c r="B621" s="405"/>
      <c r="C621" s="405"/>
      <c r="D621" s="405"/>
      <c r="E621" s="405"/>
    </row>
    <row r="622" spans="1:5" ht="12.75">
      <c r="A622" s="410"/>
      <c r="B622" s="405"/>
      <c r="C622" s="405"/>
      <c r="D622" s="405"/>
      <c r="E622" s="405"/>
    </row>
    <row r="623" spans="1:5" ht="12.75">
      <c r="A623" s="410"/>
      <c r="B623" s="405"/>
      <c r="C623" s="405"/>
      <c r="D623" s="405"/>
      <c r="E623" s="405"/>
    </row>
    <row r="624" spans="1:5" ht="12.75">
      <c r="A624" s="410"/>
      <c r="B624" s="405"/>
      <c r="C624" s="405"/>
      <c r="D624" s="405"/>
      <c r="E624" s="405"/>
    </row>
    <row r="625" spans="1:5" ht="12.75">
      <c r="A625" s="410"/>
      <c r="B625" s="405"/>
      <c r="C625" s="405"/>
      <c r="D625" s="405"/>
      <c r="E625" s="405"/>
    </row>
    <row r="626" spans="1:5" ht="12.75">
      <c r="A626" s="410"/>
      <c r="B626" s="405"/>
      <c r="C626" s="405"/>
      <c r="D626" s="405"/>
      <c r="E626" s="405"/>
    </row>
    <row r="627" spans="1:5" ht="12.75">
      <c r="A627" s="410"/>
      <c r="B627" s="405"/>
      <c r="C627" s="405"/>
      <c r="D627" s="405"/>
      <c r="E627" s="405"/>
    </row>
    <row r="628" spans="1:5" ht="12.75">
      <c r="A628" s="410"/>
      <c r="B628" s="405"/>
      <c r="C628" s="405"/>
      <c r="D628" s="405"/>
      <c r="E628" s="405"/>
    </row>
    <row r="629" spans="1:5" ht="12.75">
      <c r="A629" s="410"/>
      <c r="B629" s="405"/>
      <c r="C629" s="405"/>
      <c r="D629" s="405"/>
      <c r="E629" s="405"/>
    </row>
    <row r="630" spans="1:5" ht="12.75">
      <c r="A630" s="410"/>
      <c r="B630" s="405"/>
      <c r="C630" s="405"/>
      <c r="D630" s="405"/>
      <c r="E630" s="405"/>
    </row>
    <row r="631" spans="1:5" ht="12.75">
      <c r="A631" s="410"/>
      <c r="B631" s="405"/>
      <c r="C631" s="405"/>
      <c r="D631" s="405"/>
      <c r="E631" s="405"/>
    </row>
    <row r="632" spans="1:5" ht="12.75">
      <c r="A632" s="410"/>
      <c r="B632" s="405"/>
      <c r="C632" s="405"/>
      <c r="D632" s="405"/>
      <c r="E632" s="405"/>
    </row>
    <row r="633" spans="1:5" ht="12.75">
      <c r="A633" s="410"/>
      <c r="B633" s="405"/>
      <c r="C633" s="405"/>
      <c r="D633" s="405"/>
      <c r="E633" s="405"/>
    </row>
    <row r="634" spans="1:5" ht="12.75">
      <c r="A634" s="410"/>
      <c r="B634" s="405"/>
      <c r="C634" s="405"/>
      <c r="D634" s="405"/>
      <c r="E634" s="405"/>
    </row>
    <row r="635" spans="1:5" ht="12.75">
      <c r="A635" s="410"/>
      <c r="B635" s="405"/>
      <c r="C635" s="405"/>
      <c r="D635" s="405"/>
      <c r="E635" s="405"/>
    </row>
    <row r="636" spans="1:5" ht="12.75">
      <c r="A636" s="410"/>
      <c r="B636" s="405"/>
      <c r="C636" s="405"/>
      <c r="D636" s="405"/>
      <c r="E636" s="405"/>
    </row>
    <row r="637" spans="1:5" ht="12.75">
      <c r="A637" s="410"/>
      <c r="B637" s="405"/>
      <c r="C637" s="405"/>
      <c r="D637" s="405"/>
      <c r="E637" s="405"/>
    </row>
    <row r="638" spans="1:5" ht="12.75">
      <c r="A638" s="410"/>
      <c r="B638" s="405"/>
      <c r="C638" s="405"/>
      <c r="D638" s="405"/>
      <c r="E638" s="405"/>
    </row>
    <row r="639" spans="1:5" ht="12.75">
      <c r="A639" s="410"/>
      <c r="B639" s="405"/>
      <c r="C639" s="405"/>
      <c r="D639" s="405"/>
      <c r="E639" s="405"/>
    </row>
    <row r="640" spans="1:5" ht="12.75">
      <c r="A640" s="410"/>
      <c r="B640" s="405"/>
      <c r="C640" s="405"/>
      <c r="D640" s="405"/>
      <c r="E640" s="405"/>
    </row>
    <row r="641" spans="1:5" ht="12.75">
      <c r="A641" s="410"/>
      <c r="B641" s="405"/>
      <c r="C641" s="405"/>
      <c r="D641" s="405"/>
      <c r="E641" s="405"/>
    </row>
    <row r="642" spans="1:5" ht="12.75">
      <c r="A642" s="410"/>
      <c r="B642" s="405"/>
      <c r="C642" s="405"/>
      <c r="D642" s="405"/>
      <c r="E642" s="405"/>
    </row>
    <row r="643" spans="1:5" ht="12.75">
      <c r="A643" s="410"/>
      <c r="B643" s="405"/>
      <c r="C643" s="405"/>
      <c r="D643" s="405"/>
      <c r="E643" s="405"/>
    </row>
    <row r="644" spans="1:5" ht="12.75">
      <c r="A644" s="410"/>
      <c r="B644" s="405"/>
      <c r="C644" s="405"/>
      <c r="D644" s="405"/>
      <c r="E644" s="405"/>
    </row>
    <row r="645" spans="1:5" ht="12.75">
      <c r="A645" s="410"/>
      <c r="B645" s="405"/>
      <c r="C645" s="405"/>
      <c r="D645" s="405"/>
      <c r="E645" s="405"/>
    </row>
    <row r="646" spans="1:5" ht="12.75">
      <c r="A646" s="410"/>
      <c r="B646" s="405"/>
      <c r="C646" s="405"/>
      <c r="D646" s="405"/>
      <c r="E646" s="405"/>
    </row>
    <row r="647" spans="1:5" ht="12.75">
      <c r="A647" s="410"/>
      <c r="B647" s="405"/>
      <c r="C647" s="405"/>
      <c r="D647" s="405"/>
      <c r="E647" s="405"/>
    </row>
    <row r="648" spans="1:5" ht="12.75">
      <c r="A648" s="410"/>
      <c r="B648" s="405"/>
      <c r="C648" s="405"/>
      <c r="D648" s="405"/>
      <c r="E648" s="405"/>
    </row>
    <row r="649" spans="1:5" ht="12.75">
      <c r="A649" s="410"/>
      <c r="B649" s="405"/>
      <c r="C649" s="405"/>
      <c r="D649" s="405"/>
      <c r="E649" s="405"/>
    </row>
    <row r="650" spans="1:5" ht="12.75">
      <c r="A650" s="410"/>
      <c r="B650" s="405"/>
      <c r="C650" s="405"/>
      <c r="D650" s="405"/>
      <c r="E650" s="405"/>
    </row>
    <row r="651" spans="1:5" ht="12.75">
      <c r="A651" s="410"/>
      <c r="B651" s="405"/>
      <c r="C651" s="405"/>
      <c r="D651" s="405"/>
      <c r="E651" s="405"/>
    </row>
    <row r="652" spans="1:5" ht="12.75">
      <c r="A652" s="410"/>
      <c r="B652" s="405"/>
      <c r="C652" s="405"/>
      <c r="D652" s="405"/>
      <c r="E652" s="405"/>
    </row>
    <row r="653" spans="1:5" ht="12.75">
      <c r="A653" s="410"/>
      <c r="B653" s="405"/>
      <c r="C653" s="405"/>
      <c r="D653" s="405"/>
      <c r="E653" s="405"/>
    </row>
    <row r="654" spans="1:5" ht="12.75">
      <c r="A654" s="410"/>
      <c r="B654" s="405"/>
      <c r="C654" s="405"/>
      <c r="D654" s="405"/>
      <c r="E654" s="405"/>
    </row>
    <row r="655" spans="1:5" ht="12.75">
      <c r="A655" s="410"/>
      <c r="B655" s="405"/>
      <c r="C655" s="405"/>
      <c r="D655" s="405"/>
      <c r="E655" s="405"/>
    </row>
    <row r="656" spans="1:5" ht="12.75">
      <c r="A656" s="410"/>
      <c r="B656" s="405"/>
      <c r="C656" s="405"/>
      <c r="D656" s="405"/>
      <c r="E656" s="405"/>
    </row>
    <row r="657" spans="1:5" ht="12.75">
      <c r="A657" s="410"/>
      <c r="B657" s="405"/>
      <c r="C657" s="405"/>
      <c r="D657" s="405"/>
      <c r="E657" s="405"/>
    </row>
    <row r="658" spans="1:5" ht="12.75">
      <c r="A658" s="410"/>
      <c r="B658" s="405"/>
      <c r="C658" s="405"/>
      <c r="D658" s="405"/>
      <c r="E658" s="405"/>
    </row>
    <row r="659" spans="1:5" ht="12.75">
      <c r="A659" s="410"/>
      <c r="B659" s="405"/>
      <c r="C659" s="405"/>
      <c r="D659" s="405"/>
      <c r="E659" s="405"/>
    </row>
    <row r="660" spans="1:5" ht="12.75">
      <c r="A660" s="410"/>
      <c r="B660" s="405"/>
      <c r="C660" s="405"/>
      <c r="D660" s="405"/>
      <c r="E660" s="405"/>
    </row>
    <row r="661" spans="1:5" ht="12.75">
      <c r="A661" s="410"/>
      <c r="B661" s="405"/>
      <c r="C661" s="405"/>
      <c r="D661" s="405"/>
      <c r="E661" s="405"/>
    </row>
    <row r="662" spans="1:5" ht="12.75">
      <c r="A662" s="410"/>
      <c r="B662" s="405"/>
      <c r="C662" s="405"/>
      <c r="D662" s="405"/>
      <c r="E662" s="405"/>
    </row>
    <row r="663" spans="1:5" ht="12.75">
      <c r="A663" s="410"/>
      <c r="B663" s="405"/>
      <c r="C663" s="405"/>
      <c r="D663" s="405"/>
      <c r="E663" s="405"/>
    </row>
    <row r="664" spans="1:5" ht="12.75">
      <c r="A664" s="410"/>
      <c r="B664" s="405"/>
      <c r="C664" s="405"/>
      <c r="D664" s="405"/>
      <c r="E664" s="405"/>
    </row>
    <row r="665" spans="1:5" ht="12.75">
      <c r="A665" s="410"/>
      <c r="B665" s="405"/>
      <c r="C665" s="405"/>
      <c r="D665" s="405"/>
      <c r="E665" s="405"/>
    </row>
    <row r="666" spans="1:5" ht="12.75">
      <c r="A666" s="410"/>
      <c r="B666" s="405"/>
      <c r="C666" s="405"/>
      <c r="D666" s="405"/>
      <c r="E666" s="405"/>
    </row>
    <row r="667" spans="1:5" ht="12.75">
      <c r="A667" s="410"/>
      <c r="B667" s="405"/>
      <c r="C667" s="405"/>
      <c r="D667" s="405"/>
      <c r="E667" s="405"/>
    </row>
    <row r="668" spans="1:5" ht="12.75">
      <c r="A668" s="410"/>
      <c r="B668" s="405"/>
      <c r="C668" s="405"/>
      <c r="D668" s="405"/>
      <c r="E668" s="405"/>
    </row>
    <row r="669" spans="1:5" ht="12.75">
      <c r="A669" s="410"/>
      <c r="B669" s="405"/>
      <c r="C669" s="405"/>
      <c r="D669" s="405"/>
      <c r="E669" s="405"/>
    </row>
    <row r="670" spans="1:5" ht="12.75">
      <c r="A670" s="410"/>
      <c r="B670" s="405"/>
      <c r="C670" s="405"/>
      <c r="D670" s="405"/>
      <c r="E670" s="405"/>
    </row>
    <row r="671" spans="1:5" ht="12.75">
      <c r="A671" s="410"/>
      <c r="B671" s="405"/>
      <c r="C671" s="405"/>
      <c r="D671" s="405"/>
      <c r="E671" s="405"/>
    </row>
    <row r="672" spans="1:5" ht="12.75">
      <c r="A672" s="410"/>
      <c r="B672" s="405"/>
      <c r="C672" s="405"/>
      <c r="D672" s="405"/>
      <c r="E672" s="405"/>
    </row>
    <row r="673" spans="1:5" ht="12.75">
      <c r="A673" s="410"/>
      <c r="B673" s="405"/>
      <c r="C673" s="405"/>
      <c r="D673" s="405"/>
      <c r="E673" s="405"/>
    </row>
    <row r="674" spans="1:5" ht="12.75">
      <c r="A674" s="410"/>
      <c r="B674" s="405"/>
      <c r="C674" s="405"/>
      <c r="D674" s="405"/>
      <c r="E674" s="405"/>
    </row>
    <row r="675" spans="1:5" ht="12.75">
      <c r="A675" s="410"/>
      <c r="B675" s="405"/>
      <c r="C675" s="405"/>
      <c r="D675" s="405"/>
      <c r="E675" s="405"/>
    </row>
    <row r="676" spans="1:5" ht="12.75">
      <c r="A676" s="410"/>
      <c r="B676" s="405"/>
      <c r="C676" s="405"/>
      <c r="D676" s="405"/>
      <c r="E676" s="405"/>
    </row>
    <row r="677" spans="1:5" ht="12.75">
      <c r="A677" s="410"/>
      <c r="B677" s="405"/>
      <c r="C677" s="405"/>
      <c r="D677" s="405"/>
      <c r="E677" s="405"/>
    </row>
    <row r="678" spans="1:5" ht="12.75">
      <c r="A678" s="410"/>
      <c r="B678" s="405"/>
      <c r="C678" s="405"/>
      <c r="D678" s="405"/>
      <c r="E678" s="405"/>
    </row>
    <row r="679" spans="1:5" ht="12.75">
      <c r="A679" s="410"/>
      <c r="B679" s="405"/>
      <c r="C679" s="405"/>
      <c r="D679" s="405"/>
      <c r="E679" s="405"/>
    </row>
    <row r="680" spans="1:5" ht="12.75">
      <c r="A680" s="410"/>
      <c r="B680" s="405"/>
      <c r="C680" s="405"/>
      <c r="D680" s="405"/>
      <c r="E680" s="405"/>
    </row>
    <row r="681" spans="1:5" ht="12.75">
      <c r="A681" s="410"/>
      <c r="B681" s="405"/>
      <c r="C681" s="405"/>
      <c r="D681" s="405"/>
      <c r="E681" s="405"/>
    </row>
    <row r="682" spans="1:5" ht="12.75">
      <c r="A682" s="410"/>
      <c r="B682" s="405"/>
      <c r="C682" s="405"/>
      <c r="D682" s="405"/>
      <c r="E682" s="405"/>
    </row>
    <row r="683" spans="1:5" ht="12.75">
      <c r="A683" s="410"/>
      <c r="B683" s="405"/>
      <c r="C683" s="405"/>
      <c r="D683" s="405"/>
      <c r="E683" s="405"/>
    </row>
    <row r="684" spans="1:5" ht="12.75">
      <c r="A684" s="410"/>
      <c r="B684" s="405"/>
      <c r="C684" s="405"/>
      <c r="D684" s="405"/>
      <c r="E684" s="405"/>
    </row>
    <row r="685" spans="1:5" ht="12.75">
      <c r="A685" s="410"/>
      <c r="B685" s="405"/>
      <c r="C685" s="405"/>
      <c r="D685" s="405"/>
      <c r="E685" s="405"/>
    </row>
    <row r="686" spans="1:5" ht="12.75">
      <c r="A686" s="410"/>
      <c r="B686" s="405"/>
      <c r="C686" s="405"/>
      <c r="D686" s="405"/>
      <c r="E686" s="405"/>
    </row>
    <row r="687" spans="1:5" ht="12.75">
      <c r="A687" s="410"/>
      <c r="B687" s="405"/>
      <c r="C687" s="405"/>
      <c r="D687" s="405"/>
      <c r="E687" s="405"/>
    </row>
    <row r="688" spans="1:5" ht="12.75">
      <c r="A688" s="410"/>
      <c r="B688" s="405"/>
      <c r="C688" s="405"/>
      <c r="D688" s="405"/>
      <c r="E688" s="405"/>
    </row>
    <row r="689" spans="1:5" ht="12.75">
      <c r="A689" s="410"/>
      <c r="B689" s="405"/>
      <c r="C689" s="405"/>
      <c r="D689" s="405"/>
      <c r="E689" s="405"/>
    </row>
    <row r="690" spans="1:5" ht="12.75">
      <c r="A690" s="410"/>
      <c r="B690" s="405"/>
      <c r="C690" s="405"/>
      <c r="D690" s="405"/>
      <c r="E690" s="405"/>
    </row>
    <row r="691" spans="1:5" ht="12.75">
      <c r="A691" s="410"/>
      <c r="B691" s="405"/>
      <c r="C691" s="405"/>
      <c r="D691" s="405"/>
      <c r="E691" s="405"/>
    </row>
    <row r="692" spans="1:5" ht="12.75">
      <c r="A692" s="410"/>
      <c r="B692" s="405"/>
      <c r="C692" s="405"/>
      <c r="D692" s="405"/>
      <c r="E692" s="405"/>
    </row>
    <row r="693" spans="1:5" ht="12.75">
      <c r="A693" s="410"/>
      <c r="B693" s="405"/>
      <c r="C693" s="405"/>
      <c r="D693" s="405"/>
      <c r="E693" s="405"/>
    </row>
    <row r="694" spans="1:5" ht="12.75">
      <c r="A694" s="410"/>
      <c r="B694" s="405"/>
      <c r="C694" s="405"/>
      <c r="D694" s="405"/>
      <c r="E694" s="405"/>
    </row>
    <row r="695" spans="1:5" ht="12.75">
      <c r="A695" s="410"/>
      <c r="B695" s="405"/>
      <c r="C695" s="405"/>
      <c r="D695" s="405"/>
      <c r="E695" s="405"/>
    </row>
    <row r="696" spans="1:5" ht="12.75">
      <c r="A696" s="410"/>
      <c r="B696" s="405"/>
      <c r="C696" s="405"/>
      <c r="D696" s="405"/>
      <c r="E696" s="405"/>
    </row>
    <row r="697" spans="1:5" ht="12.75">
      <c r="A697" s="410"/>
      <c r="B697" s="405"/>
      <c r="C697" s="405"/>
      <c r="D697" s="405"/>
      <c r="E697" s="405"/>
    </row>
    <row r="698" spans="1:5" ht="12.75">
      <c r="A698" s="410"/>
      <c r="B698" s="405"/>
      <c r="C698" s="405"/>
      <c r="D698" s="405"/>
      <c r="E698" s="405"/>
    </row>
    <row r="699" spans="1:5" ht="12.75">
      <c r="A699" s="410"/>
      <c r="B699" s="405"/>
      <c r="C699" s="405"/>
      <c r="D699" s="405"/>
      <c r="E699" s="405"/>
    </row>
    <row r="700" spans="1:5" ht="12.75">
      <c r="A700" s="410"/>
      <c r="B700" s="405"/>
      <c r="C700" s="405"/>
      <c r="D700" s="405"/>
      <c r="E700" s="405"/>
    </row>
    <row r="701" spans="1:5" ht="12.75">
      <c r="A701" s="410"/>
      <c r="B701" s="405"/>
      <c r="C701" s="405"/>
      <c r="D701" s="405"/>
      <c r="E701" s="405"/>
    </row>
    <row r="702" spans="1:5" ht="12.75">
      <c r="A702" s="410"/>
      <c r="B702" s="405"/>
      <c r="C702" s="405"/>
      <c r="D702" s="405"/>
      <c r="E702" s="405"/>
    </row>
    <row r="703" spans="1:5" ht="12.75">
      <c r="A703" s="410"/>
      <c r="B703" s="405"/>
      <c r="C703" s="405"/>
      <c r="D703" s="405"/>
      <c r="E703" s="405"/>
    </row>
    <row r="704" spans="1:5" ht="12.75">
      <c r="A704" s="410"/>
      <c r="B704" s="405"/>
      <c r="C704" s="405"/>
      <c r="D704" s="405"/>
      <c r="E704" s="405"/>
    </row>
    <row r="705" spans="1:5" ht="12.75">
      <c r="A705" s="410"/>
      <c r="B705" s="405"/>
      <c r="C705" s="405"/>
      <c r="D705" s="405"/>
      <c r="E705" s="405"/>
    </row>
    <row r="706" spans="1:5" ht="12.75">
      <c r="A706" s="410"/>
      <c r="B706" s="405"/>
      <c r="C706" s="405"/>
      <c r="D706" s="405"/>
      <c r="E706" s="405"/>
    </row>
    <row r="707" spans="1:5" ht="12.75">
      <c r="A707" s="410"/>
      <c r="B707" s="405"/>
      <c r="C707" s="405"/>
      <c r="D707" s="405"/>
      <c r="E707" s="405"/>
    </row>
    <row r="708" spans="1:5" ht="12.75">
      <c r="A708" s="410"/>
      <c r="B708" s="405"/>
      <c r="C708" s="405"/>
      <c r="D708" s="405"/>
      <c r="E708" s="405"/>
    </row>
    <row r="709" spans="1:5" ht="12.75">
      <c r="A709" s="410"/>
      <c r="B709" s="405"/>
      <c r="C709" s="405"/>
      <c r="D709" s="405"/>
      <c r="E709" s="405"/>
    </row>
    <row r="710" spans="1:5" ht="12.75">
      <c r="A710" s="410"/>
      <c r="B710" s="405"/>
      <c r="C710" s="405"/>
      <c r="D710" s="405"/>
      <c r="E710" s="405"/>
    </row>
    <row r="711" spans="1:5" ht="12.75">
      <c r="A711" s="410"/>
      <c r="B711" s="405"/>
      <c r="C711" s="405"/>
      <c r="D711" s="405"/>
      <c r="E711" s="405"/>
    </row>
    <row r="712" spans="1:5" ht="12.75">
      <c r="A712" s="410"/>
      <c r="B712" s="405"/>
      <c r="C712" s="405"/>
      <c r="D712" s="405"/>
      <c r="E712" s="405"/>
    </row>
    <row r="713" spans="1:5" ht="12.75">
      <c r="A713" s="410"/>
      <c r="B713" s="405"/>
      <c r="C713" s="405"/>
      <c r="D713" s="405"/>
      <c r="E713" s="405"/>
    </row>
    <row r="714" spans="1:5" ht="12.75">
      <c r="A714" s="410"/>
      <c r="B714" s="405"/>
      <c r="C714" s="405"/>
      <c r="D714" s="405"/>
      <c r="E714" s="405"/>
    </row>
    <row r="715" spans="1:5" ht="12.75">
      <c r="A715" s="410"/>
      <c r="B715" s="405"/>
      <c r="C715" s="405"/>
      <c r="D715" s="405"/>
      <c r="E715" s="405"/>
    </row>
    <row r="716" spans="1:5" ht="12.75">
      <c r="A716" s="410"/>
      <c r="B716" s="405"/>
      <c r="C716" s="405"/>
      <c r="D716" s="405"/>
      <c r="E716" s="405"/>
    </row>
    <row r="717" spans="1:5" ht="12.75">
      <c r="A717" s="410"/>
      <c r="B717" s="405"/>
      <c r="C717" s="405"/>
      <c r="D717" s="405"/>
      <c r="E717" s="405"/>
    </row>
    <row r="718" spans="1:5" ht="12.75">
      <c r="A718" s="410"/>
      <c r="B718" s="405"/>
      <c r="C718" s="405"/>
      <c r="D718" s="405"/>
      <c r="E718" s="405"/>
    </row>
    <row r="719" spans="1:5" ht="12.75">
      <c r="A719" s="410"/>
      <c r="B719" s="405"/>
      <c r="C719" s="405"/>
      <c r="D719" s="405"/>
      <c r="E719" s="405"/>
    </row>
    <row r="720" spans="1:5" ht="12.75">
      <c r="A720" s="410"/>
      <c r="B720" s="405"/>
      <c r="C720" s="405"/>
      <c r="D720" s="405"/>
      <c r="E720" s="405"/>
    </row>
    <row r="721" spans="1:5" ht="12.75">
      <c r="A721" s="410"/>
      <c r="B721" s="405"/>
      <c r="C721" s="405"/>
      <c r="D721" s="405"/>
      <c r="E721" s="405"/>
    </row>
    <row r="722" spans="1:5" ht="12.75">
      <c r="A722" s="410"/>
      <c r="B722" s="405"/>
      <c r="C722" s="405"/>
      <c r="D722" s="405"/>
      <c r="E722" s="405"/>
    </row>
    <row r="723" spans="1:5" ht="12.75">
      <c r="A723" s="410"/>
      <c r="B723" s="405"/>
      <c r="C723" s="405"/>
      <c r="D723" s="405"/>
      <c r="E723" s="405"/>
    </row>
    <row r="724" spans="1:5" ht="12.75">
      <c r="A724" s="410"/>
      <c r="B724" s="405"/>
      <c r="C724" s="405"/>
      <c r="D724" s="405"/>
      <c r="E724" s="405"/>
    </row>
    <row r="725" spans="1:5" ht="12.75">
      <c r="A725" s="410"/>
      <c r="B725" s="405"/>
      <c r="C725" s="405"/>
      <c r="D725" s="405"/>
      <c r="E725" s="405"/>
    </row>
    <row r="726" spans="1:5" ht="12.75">
      <c r="A726" s="410"/>
      <c r="B726" s="405"/>
      <c r="C726" s="405"/>
      <c r="D726" s="405"/>
      <c r="E726" s="405"/>
    </row>
    <row r="727" spans="1:5" ht="12.75">
      <c r="A727" s="410"/>
      <c r="B727" s="405"/>
      <c r="C727" s="405"/>
      <c r="D727" s="405"/>
      <c r="E727" s="405"/>
    </row>
    <row r="728" spans="1:5" ht="12.75">
      <c r="A728" s="410"/>
      <c r="B728" s="405"/>
      <c r="C728" s="405"/>
      <c r="D728" s="405"/>
      <c r="E728" s="405"/>
    </row>
    <row r="729" spans="1:5" ht="12.75">
      <c r="A729" s="410"/>
      <c r="B729" s="405"/>
      <c r="C729" s="405"/>
      <c r="D729" s="405"/>
      <c r="E729" s="405"/>
    </row>
    <row r="730" spans="1:5" ht="12.75">
      <c r="A730" s="410"/>
      <c r="B730" s="405"/>
      <c r="C730" s="405"/>
      <c r="D730" s="405"/>
      <c r="E730" s="405"/>
    </row>
    <row r="731" spans="1:5" ht="12.75">
      <c r="A731" s="410"/>
      <c r="B731" s="405"/>
      <c r="C731" s="405"/>
      <c r="D731" s="405"/>
      <c r="E731" s="405"/>
    </row>
    <row r="732" spans="1:5" ht="12.75">
      <c r="A732" s="410"/>
      <c r="B732" s="405"/>
      <c r="C732" s="405"/>
      <c r="D732" s="405"/>
      <c r="E732" s="405"/>
    </row>
    <row r="733" spans="1:5" ht="12.75">
      <c r="A733" s="410"/>
      <c r="B733" s="405"/>
      <c r="C733" s="405"/>
      <c r="D733" s="405"/>
      <c r="E733" s="405"/>
    </row>
    <row r="734" spans="1:5" ht="12.75">
      <c r="A734" s="410"/>
      <c r="B734" s="405"/>
      <c r="C734" s="405"/>
      <c r="D734" s="405"/>
      <c r="E734" s="405"/>
    </row>
    <row r="735" spans="1:5" ht="12.75">
      <c r="A735" s="410"/>
      <c r="B735" s="405"/>
      <c r="C735" s="405"/>
      <c r="D735" s="405"/>
      <c r="E735" s="405"/>
    </row>
    <row r="736" spans="1:5" ht="12.75">
      <c r="A736" s="410"/>
      <c r="B736" s="405"/>
      <c r="C736" s="405"/>
      <c r="D736" s="405"/>
      <c r="E736" s="405"/>
    </row>
    <row r="737" spans="1:5" ht="12.75">
      <c r="A737" s="410"/>
      <c r="B737" s="405"/>
      <c r="C737" s="405"/>
      <c r="D737" s="405"/>
      <c r="E737" s="405"/>
    </row>
    <row r="738" spans="1:5" ht="12.75">
      <c r="A738" s="410"/>
      <c r="B738" s="405"/>
      <c r="C738" s="405"/>
      <c r="D738" s="405"/>
      <c r="E738" s="405"/>
    </row>
    <row r="739" spans="1:5" ht="12.75">
      <c r="A739" s="410"/>
      <c r="B739" s="405"/>
      <c r="C739" s="405"/>
      <c r="D739" s="405"/>
      <c r="E739" s="405"/>
    </row>
    <row r="740" spans="1:5" ht="12.75">
      <c r="A740" s="410"/>
      <c r="B740" s="405"/>
      <c r="C740" s="405"/>
      <c r="D740" s="405"/>
      <c r="E740" s="405"/>
    </row>
    <row r="741" spans="1:5" ht="12.75">
      <c r="A741" s="410"/>
      <c r="B741" s="405"/>
      <c r="C741" s="405"/>
      <c r="D741" s="405"/>
      <c r="E741" s="405"/>
    </row>
    <row r="742" spans="1:5" ht="12.75">
      <c r="A742" s="410"/>
      <c r="B742" s="405"/>
      <c r="C742" s="405"/>
      <c r="D742" s="405"/>
      <c r="E742" s="405"/>
    </row>
    <row r="743" spans="1:5" ht="12.75">
      <c r="A743" s="410"/>
      <c r="B743" s="405"/>
      <c r="C743" s="405"/>
      <c r="D743" s="405"/>
      <c r="E743" s="405"/>
    </row>
    <row r="744" spans="1:5" ht="12.75">
      <c r="A744" s="410"/>
      <c r="B744" s="405"/>
      <c r="C744" s="405"/>
      <c r="D744" s="405"/>
      <c r="E744" s="405"/>
    </row>
    <row r="745" spans="1:5" ht="12.75">
      <c r="A745" s="410"/>
      <c r="B745" s="405"/>
      <c r="C745" s="405"/>
      <c r="D745" s="405"/>
      <c r="E745" s="405"/>
    </row>
    <row r="746" spans="1:5" ht="12.75">
      <c r="A746" s="410"/>
      <c r="B746" s="405"/>
      <c r="C746" s="405"/>
      <c r="D746" s="405"/>
      <c r="E746" s="405"/>
    </row>
    <row r="747" spans="1:5" ht="12.75">
      <c r="A747" s="410"/>
      <c r="B747" s="405"/>
      <c r="C747" s="405"/>
      <c r="D747" s="405"/>
      <c r="E747" s="405"/>
    </row>
    <row r="748" spans="1:5" ht="12.75">
      <c r="A748" s="410"/>
      <c r="B748" s="405"/>
      <c r="C748" s="405"/>
      <c r="D748" s="405"/>
      <c r="E748" s="405"/>
    </row>
    <row r="749" spans="1:5" ht="12.75">
      <c r="A749" s="410"/>
      <c r="B749" s="405"/>
      <c r="C749" s="405"/>
      <c r="D749" s="405"/>
      <c r="E749" s="405"/>
    </row>
    <row r="750" spans="1:5" ht="12.75">
      <c r="A750" s="410"/>
      <c r="B750" s="405"/>
      <c r="C750" s="405"/>
      <c r="D750" s="405"/>
      <c r="E750" s="405"/>
    </row>
    <row r="751" spans="1:5" ht="12.75">
      <c r="A751" s="410"/>
      <c r="B751" s="405"/>
      <c r="C751" s="405"/>
      <c r="D751" s="405"/>
      <c r="E751" s="405"/>
    </row>
    <row r="752" spans="1:5" ht="12.75">
      <c r="A752" s="410"/>
      <c r="B752" s="405"/>
      <c r="C752" s="405"/>
      <c r="D752" s="405"/>
      <c r="E752" s="405"/>
    </row>
    <row r="753" spans="1:5" ht="12.75">
      <c r="A753" s="410"/>
      <c r="B753" s="405"/>
      <c r="C753" s="405"/>
      <c r="D753" s="405"/>
      <c r="E753" s="405"/>
    </row>
    <row r="754" spans="1:5" ht="12.75">
      <c r="A754" s="410"/>
      <c r="B754" s="405"/>
      <c r="C754" s="405"/>
      <c r="D754" s="405"/>
      <c r="E754" s="405"/>
    </row>
    <row r="755" spans="1:5" ht="12.75">
      <c r="A755" s="410"/>
      <c r="B755" s="405"/>
      <c r="C755" s="405"/>
      <c r="D755" s="405"/>
      <c r="E755" s="405"/>
    </row>
    <row r="756" spans="1:5" ht="12.75">
      <c r="A756" s="410"/>
      <c r="B756" s="405"/>
      <c r="C756" s="405"/>
      <c r="D756" s="405"/>
      <c r="E756" s="405"/>
    </row>
    <row r="757" spans="1:5" ht="12.75">
      <c r="A757" s="410"/>
      <c r="B757" s="405"/>
      <c r="C757" s="405"/>
      <c r="D757" s="405"/>
      <c r="E757" s="405"/>
    </row>
    <row r="758" spans="1:5" ht="12.75">
      <c r="A758" s="410"/>
      <c r="B758" s="405"/>
      <c r="C758" s="405"/>
      <c r="D758" s="405"/>
      <c r="E758" s="405"/>
    </row>
    <row r="759" spans="1:5" ht="12.75">
      <c r="A759" s="410"/>
      <c r="B759" s="405"/>
      <c r="C759" s="405"/>
      <c r="D759" s="405"/>
      <c r="E759" s="405"/>
    </row>
    <row r="760" spans="1:5" ht="12.75">
      <c r="A760" s="410"/>
      <c r="B760" s="405"/>
      <c r="C760" s="405"/>
      <c r="D760" s="405"/>
      <c r="E760" s="405"/>
    </row>
    <row r="761" spans="1:5" ht="12.75">
      <c r="A761" s="410"/>
      <c r="B761" s="405"/>
      <c r="C761" s="405"/>
      <c r="D761" s="405"/>
      <c r="E761" s="405"/>
    </row>
    <row r="762" spans="1:5" ht="12.75">
      <c r="A762" s="410"/>
      <c r="B762" s="405"/>
      <c r="C762" s="405"/>
      <c r="D762" s="405"/>
      <c r="E762" s="405"/>
    </row>
    <row r="763" spans="1:5" ht="12.75">
      <c r="A763" s="410"/>
      <c r="B763" s="405"/>
      <c r="C763" s="405"/>
      <c r="D763" s="405"/>
      <c r="E763" s="405"/>
    </row>
    <row r="764" spans="1:5" ht="12.75">
      <c r="A764" s="410"/>
      <c r="B764" s="405"/>
      <c r="C764" s="405"/>
      <c r="D764" s="405"/>
      <c r="E764" s="405"/>
    </row>
    <row r="765" spans="1:5" ht="12.75">
      <c r="A765" s="410"/>
      <c r="B765" s="405"/>
      <c r="C765" s="405"/>
      <c r="D765" s="405"/>
      <c r="E765" s="405"/>
    </row>
    <row r="766" spans="1:5" ht="12.75">
      <c r="A766" s="410"/>
      <c r="B766" s="405"/>
      <c r="C766" s="405"/>
      <c r="D766" s="405"/>
      <c r="E766" s="405"/>
    </row>
    <row r="767" spans="1:5" ht="12.75">
      <c r="A767" s="410"/>
      <c r="B767" s="405"/>
      <c r="C767" s="405"/>
      <c r="D767" s="405"/>
      <c r="E767" s="405"/>
    </row>
    <row r="768" spans="1:5" ht="12.75">
      <c r="A768" s="410"/>
      <c r="B768" s="405"/>
      <c r="C768" s="405"/>
      <c r="D768" s="405"/>
      <c r="E768" s="405"/>
    </row>
    <row r="769" spans="1:5" ht="12.75">
      <c r="A769" s="410"/>
      <c r="B769" s="405"/>
      <c r="C769" s="405"/>
      <c r="D769" s="405"/>
      <c r="E769" s="405"/>
    </row>
    <row r="770" spans="1:5" ht="12.75">
      <c r="A770" s="410"/>
      <c r="B770" s="405"/>
      <c r="C770" s="405"/>
      <c r="D770" s="405"/>
      <c r="E770" s="405"/>
    </row>
    <row r="771" spans="1:5" ht="12.75">
      <c r="A771" s="410"/>
      <c r="B771" s="405"/>
      <c r="C771" s="405"/>
      <c r="D771" s="405"/>
      <c r="E771" s="405"/>
    </row>
    <row r="772" spans="1:5" ht="12.75">
      <c r="A772" s="410"/>
      <c r="B772" s="405"/>
      <c r="C772" s="405"/>
      <c r="D772" s="405"/>
      <c r="E772" s="405"/>
    </row>
    <row r="773" spans="1:5" ht="12.75">
      <c r="A773" s="410"/>
      <c r="B773" s="405"/>
      <c r="C773" s="405"/>
      <c r="D773" s="405"/>
      <c r="E773" s="405"/>
    </row>
    <row r="774" spans="1:5" ht="12.75">
      <c r="A774" s="410"/>
      <c r="B774" s="405"/>
      <c r="C774" s="405"/>
      <c r="D774" s="405"/>
      <c r="E774" s="405"/>
    </row>
    <row r="775" spans="1:5" ht="12.75">
      <c r="A775" s="410"/>
      <c r="B775" s="405"/>
      <c r="C775" s="405"/>
      <c r="D775" s="405"/>
      <c r="E775" s="405"/>
    </row>
    <row r="776" spans="1:5" ht="12.75">
      <c r="A776" s="410"/>
      <c r="B776" s="405"/>
      <c r="C776" s="405"/>
      <c r="D776" s="405"/>
      <c r="E776" s="405"/>
    </row>
    <row r="777" spans="1:5" ht="12.75">
      <c r="A777" s="410"/>
      <c r="B777" s="405"/>
      <c r="C777" s="405"/>
      <c r="D777" s="405"/>
      <c r="E777" s="405"/>
    </row>
    <row r="778" spans="1:5" ht="12.75">
      <c r="A778" s="410"/>
      <c r="B778" s="405"/>
      <c r="C778" s="405"/>
      <c r="D778" s="405"/>
      <c r="E778" s="405"/>
    </row>
    <row r="779" spans="1:5" ht="12.75">
      <c r="A779" s="410"/>
      <c r="B779" s="405"/>
      <c r="C779" s="405"/>
      <c r="D779" s="405"/>
      <c r="E779" s="405"/>
    </row>
    <row r="780" spans="1:5" ht="12.75">
      <c r="A780" s="410"/>
      <c r="B780" s="405"/>
      <c r="C780" s="405"/>
      <c r="D780" s="405"/>
      <c r="E780" s="405"/>
    </row>
    <row r="781" spans="1:5" ht="12.75">
      <c r="A781" s="410"/>
      <c r="B781" s="405"/>
      <c r="C781" s="405"/>
      <c r="D781" s="405"/>
      <c r="E781" s="405"/>
    </row>
    <row r="782" spans="1:5" ht="12.75">
      <c r="A782" s="410"/>
      <c r="B782" s="405"/>
      <c r="C782" s="405"/>
      <c r="D782" s="405"/>
      <c r="E782" s="405"/>
    </row>
    <row r="783" spans="1:5" ht="12.75">
      <c r="A783" s="410"/>
      <c r="B783" s="405"/>
      <c r="C783" s="405"/>
      <c r="D783" s="405"/>
      <c r="E783" s="405"/>
    </row>
    <row r="784" spans="1:5" ht="12.75">
      <c r="A784" s="410"/>
      <c r="B784" s="405"/>
      <c r="C784" s="405"/>
      <c r="D784" s="405"/>
      <c r="E784" s="405"/>
    </row>
    <row r="785" spans="1:5" ht="12.75">
      <c r="A785" s="410"/>
      <c r="B785" s="405"/>
      <c r="C785" s="405"/>
      <c r="D785" s="405"/>
      <c r="E785" s="405"/>
    </row>
    <row r="786" spans="1:5" ht="12.75">
      <c r="A786" s="410"/>
      <c r="B786" s="405"/>
      <c r="C786" s="405"/>
      <c r="D786" s="405"/>
      <c r="E786" s="405"/>
    </row>
    <row r="787" spans="1:5" ht="12.75">
      <c r="A787" s="410"/>
      <c r="B787" s="405"/>
      <c r="C787" s="405"/>
      <c r="D787" s="405"/>
      <c r="E787" s="405"/>
    </row>
    <row r="788" spans="1:5" ht="12.75">
      <c r="A788" s="410"/>
      <c r="B788" s="405"/>
      <c r="C788" s="405"/>
      <c r="D788" s="405"/>
      <c r="E788" s="405"/>
    </row>
    <row r="789" spans="1:5" ht="12.75">
      <c r="A789" s="410"/>
      <c r="B789" s="405"/>
      <c r="C789" s="405"/>
      <c r="D789" s="405"/>
      <c r="E789" s="405"/>
    </row>
    <row r="790" spans="1:5" ht="12.75">
      <c r="A790" s="410"/>
      <c r="B790" s="405"/>
      <c r="C790" s="405"/>
      <c r="D790" s="405"/>
      <c r="E790" s="405"/>
    </row>
    <row r="791" spans="1:5" ht="12.75">
      <c r="A791" s="410"/>
      <c r="B791" s="405"/>
      <c r="C791" s="405"/>
      <c r="D791" s="405"/>
      <c r="E791" s="405"/>
    </row>
    <row r="792" spans="1:5" ht="12.75">
      <c r="A792" s="410"/>
      <c r="B792" s="405"/>
      <c r="C792" s="405"/>
      <c r="D792" s="405"/>
      <c r="E792" s="405"/>
    </row>
    <row r="793" spans="1:5" ht="12.75">
      <c r="A793" s="410"/>
      <c r="B793" s="405"/>
      <c r="C793" s="405"/>
      <c r="D793" s="405"/>
      <c r="E793" s="405"/>
    </row>
    <row r="794" spans="1:5" ht="12.75">
      <c r="A794" s="410"/>
      <c r="B794" s="405"/>
      <c r="C794" s="405"/>
      <c r="D794" s="405"/>
      <c r="E794" s="405"/>
    </row>
    <row r="795" spans="1:5" ht="12.75">
      <c r="A795" s="410"/>
      <c r="B795" s="405"/>
      <c r="C795" s="405"/>
      <c r="D795" s="405"/>
      <c r="E795" s="405"/>
    </row>
    <row r="796" spans="1:5" ht="12.75">
      <c r="A796" s="410"/>
      <c r="B796" s="405"/>
      <c r="C796" s="405"/>
      <c r="D796" s="405"/>
      <c r="E796" s="405"/>
    </row>
    <row r="797" spans="1:5" ht="12.75">
      <c r="A797" s="410"/>
      <c r="B797" s="405"/>
      <c r="C797" s="405"/>
      <c r="D797" s="405"/>
      <c r="E797" s="405"/>
    </row>
    <row r="798" spans="1:5" ht="12.75">
      <c r="A798" s="410"/>
      <c r="B798" s="405"/>
      <c r="C798" s="405"/>
      <c r="D798" s="405"/>
      <c r="E798" s="405"/>
    </row>
    <row r="799" spans="1:5" ht="12.75">
      <c r="A799" s="410"/>
      <c r="B799" s="405"/>
      <c r="C799" s="405"/>
      <c r="D799" s="405"/>
      <c r="E799" s="405"/>
    </row>
    <row r="800" spans="1:5" ht="12.75">
      <c r="A800" s="410"/>
      <c r="B800" s="405"/>
      <c r="C800" s="405"/>
      <c r="D800" s="405"/>
      <c r="E800" s="405"/>
    </row>
    <row r="801" spans="1:5" ht="12.75">
      <c r="A801" s="410"/>
      <c r="B801" s="405"/>
      <c r="C801" s="405"/>
      <c r="D801" s="405"/>
      <c r="E801" s="405"/>
    </row>
    <row r="802" spans="1:5" ht="12.75">
      <c r="A802" s="410"/>
      <c r="B802" s="405"/>
      <c r="C802" s="405"/>
      <c r="D802" s="405"/>
      <c r="E802" s="405"/>
    </row>
    <row r="803" spans="1:5" ht="12.75">
      <c r="A803" s="410"/>
      <c r="B803" s="405"/>
      <c r="C803" s="405"/>
      <c r="D803" s="405"/>
      <c r="E803" s="405"/>
    </row>
    <row r="804" spans="1:5" ht="12.75">
      <c r="A804" s="410"/>
      <c r="B804" s="405"/>
      <c r="C804" s="405"/>
      <c r="D804" s="405"/>
      <c r="E804" s="405"/>
    </row>
    <row r="805" spans="1:5" ht="12.75">
      <c r="A805" s="410"/>
      <c r="B805" s="405"/>
      <c r="C805" s="405"/>
      <c r="D805" s="405"/>
      <c r="E805" s="405"/>
    </row>
    <row r="806" spans="1:5" ht="12.75">
      <c r="A806" s="410"/>
      <c r="B806" s="405"/>
      <c r="C806" s="405"/>
      <c r="D806" s="405"/>
      <c r="E806" s="405"/>
    </row>
    <row r="807" spans="1:5" ht="12.75">
      <c r="A807" s="410"/>
      <c r="B807" s="405"/>
      <c r="C807" s="405"/>
      <c r="D807" s="405"/>
      <c r="E807" s="405"/>
    </row>
    <row r="808" spans="1:5" ht="12.75">
      <c r="A808" s="410"/>
      <c r="B808" s="405"/>
      <c r="C808" s="405"/>
      <c r="D808" s="405"/>
      <c r="E808" s="405"/>
    </row>
    <row r="809" spans="1:5" ht="12.75">
      <c r="A809" s="410"/>
      <c r="B809" s="405"/>
      <c r="C809" s="405"/>
      <c r="D809" s="405"/>
      <c r="E809" s="405"/>
    </row>
    <row r="810" spans="1:5" ht="12.75">
      <c r="A810" s="410"/>
      <c r="B810" s="405"/>
      <c r="C810" s="405"/>
      <c r="D810" s="405"/>
      <c r="E810" s="405"/>
    </row>
    <row r="811" spans="1:5" ht="12.75">
      <c r="A811" s="410"/>
      <c r="B811" s="405"/>
      <c r="C811" s="405"/>
      <c r="D811" s="405"/>
      <c r="E811" s="405"/>
    </row>
    <row r="812" spans="1:5" ht="12.75">
      <c r="A812" s="410"/>
      <c r="B812" s="405"/>
      <c r="C812" s="405"/>
      <c r="D812" s="405"/>
      <c r="E812" s="405"/>
    </row>
    <row r="813" spans="1:5" ht="12.75">
      <c r="A813" s="410"/>
      <c r="B813" s="405"/>
      <c r="C813" s="405"/>
      <c r="D813" s="405"/>
      <c r="E813" s="405"/>
    </row>
    <row r="814" spans="1:5" ht="12.75">
      <c r="A814" s="410"/>
      <c r="B814" s="405"/>
      <c r="C814" s="405"/>
      <c r="D814" s="405"/>
      <c r="E814" s="405"/>
    </row>
    <row r="815" spans="1:5" ht="12.75">
      <c r="A815" s="410"/>
      <c r="B815" s="405"/>
      <c r="C815" s="405"/>
      <c r="D815" s="405"/>
      <c r="E815" s="405"/>
    </row>
    <row r="816" spans="1:5" ht="12.75">
      <c r="A816" s="410"/>
      <c r="B816" s="405"/>
      <c r="C816" s="405"/>
      <c r="D816" s="405"/>
      <c r="E816" s="405"/>
    </row>
    <row r="817" spans="1:5" ht="12.75">
      <c r="A817" s="410"/>
      <c r="B817" s="405"/>
      <c r="C817" s="405"/>
      <c r="D817" s="405"/>
      <c r="E817" s="405"/>
    </row>
    <row r="818" spans="1:5" ht="12.75">
      <c r="A818" s="410"/>
      <c r="B818" s="405"/>
      <c r="C818" s="405"/>
      <c r="D818" s="405"/>
      <c r="E818" s="405"/>
    </row>
    <row r="819" spans="1:5" ht="12.75">
      <c r="A819" s="410"/>
      <c r="B819" s="405"/>
      <c r="C819" s="405"/>
      <c r="D819" s="405"/>
      <c r="E819" s="405"/>
    </row>
    <row r="820" spans="1:5" ht="12.75">
      <c r="A820" s="410"/>
      <c r="B820" s="405"/>
      <c r="C820" s="405"/>
      <c r="D820" s="405"/>
      <c r="E820" s="405"/>
    </row>
    <row r="821" spans="1:5" ht="12.75">
      <c r="A821" s="410"/>
      <c r="B821" s="405"/>
      <c r="C821" s="405"/>
      <c r="D821" s="405"/>
      <c r="E821" s="405"/>
    </row>
    <row r="822" spans="1:5" ht="12.75">
      <c r="A822" s="410"/>
      <c r="B822" s="405"/>
      <c r="C822" s="405"/>
      <c r="D822" s="405"/>
      <c r="E822" s="405"/>
    </row>
    <row r="823" spans="1:5" ht="12.75">
      <c r="A823" s="410"/>
      <c r="B823" s="405"/>
      <c r="C823" s="405"/>
      <c r="D823" s="405"/>
      <c r="E823" s="405"/>
    </row>
    <row r="824" spans="1:5" ht="12.75">
      <c r="A824" s="410"/>
      <c r="B824" s="405"/>
      <c r="C824" s="405"/>
      <c r="D824" s="405"/>
      <c r="E824" s="405"/>
    </row>
    <row r="825" spans="1:5" ht="12.75">
      <c r="A825" s="410"/>
      <c r="B825" s="405"/>
      <c r="C825" s="405"/>
      <c r="D825" s="405"/>
      <c r="E825" s="405"/>
    </row>
    <row r="826" spans="1:5" ht="12.75">
      <c r="A826" s="410"/>
      <c r="B826" s="405"/>
      <c r="C826" s="405"/>
      <c r="D826" s="405"/>
      <c r="E826" s="405"/>
    </row>
    <row r="827" spans="1:5" ht="12.75">
      <c r="A827" s="410"/>
      <c r="B827" s="405"/>
      <c r="C827" s="405"/>
      <c r="D827" s="405"/>
      <c r="E827" s="405"/>
    </row>
    <row r="828" spans="1:5" ht="12.75">
      <c r="A828" s="410"/>
      <c r="B828" s="405"/>
      <c r="C828" s="405"/>
      <c r="D828" s="405"/>
      <c r="E828" s="405"/>
    </row>
    <row r="829" spans="1:5" ht="12.75">
      <c r="A829" s="410"/>
      <c r="B829" s="405"/>
      <c r="C829" s="405"/>
      <c r="D829" s="405"/>
      <c r="E829" s="405"/>
    </row>
    <row r="830" spans="1:5" ht="12.75">
      <c r="A830" s="410"/>
      <c r="B830" s="405"/>
      <c r="C830" s="405"/>
      <c r="D830" s="405"/>
      <c r="E830" s="405"/>
    </row>
    <row r="831" spans="1:5" ht="12.75">
      <c r="A831" s="410"/>
      <c r="B831" s="405"/>
      <c r="C831" s="405"/>
      <c r="D831" s="405"/>
      <c r="E831" s="405"/>
    </row>
    <row r="832" spans="1:5" ht="12.75">
      <c r="A832" s="410"/>
      <c r="B832" s="405"/>
      <c r="C832" s="405"/>
      <c r="D832" s="405"/>
      <c r="E832" s="405"/>
    </row>
    <row r="833" spans="1:5" ht="12.75">
      <c r="A833" s="410"/>
      <c r="B833" s="405"/>
      <c r="C833" s="405"/>
      <c r="D833" s="405"/>
      <c r="E833" s="405"/>
    </row>
    <row r="834" spans="1:5" ht="12.75">
      <c r="A834" s="410"/>
      <c r="B834" s="405"/>
      <c r="C834" s="405"/>
      <c r="D834" s="405"/>
      <c r="E834" s="405"/>
    </row>
    <row r="835" spans="1:5" ht="12.75">
      <c r="A835" s="410"/>
      <c r="B835" s="405"/>
      <c r="C835" s="405"/>
      <c r="D835" s="405"/>
      <c r="E835" s="405"/>
    </row>
    <row r="836" spans="1:5" ht="12.75">
      <c r="A836" s="410"/>
      <c r="B836" s="405"/>
      <c r="C836" s="405"/>
      <c r="D836" s="405"/>
      <c r="E836" s="405"/>
    </row>
    <row r="837" spans="1:5" ht="12.75">
      <c r="A837" s="410"/>
      <c r="B837" s="405"/>
      <c r="C837" s="405"/>
      <c r="D837" s="405"/>
      <c r="E837" s="405"/>
    </row>
    <row r="838" spans="1:5" ht="12.75">
      <c r="A838" s="410"/>
      <c r="B838" s="405"/>
      <c r="C838" s="405"/>
      <c r="D838" s="405"/>
      <c r="E838" s="405"/>
    </row>
    <row r="839" spans="1:5" ht="12.75">
      <c r="A839" s="410"/>
      <c r="B839" s="405"/>
      <c r="C839" s="405"/>
      <c r="D839" s="405"/>
      <c r="E839" s="405"/>
    </row>
    <row r="840" spans="1:5" ht="12.75">
      <c r="A840" s="410"/>
      <c r="B840" s="405"/>
      <c r="C840" s="405"/>
      <c r="D840" s="405"/>
      <c r="E840" s="405"/>
    </row>
    <row r="841" spans="1:5" ht="12.75">
      <c r="A841" s="410"/>
      <c r="B841" s="405"/>
      <c r="C841" s="405"/>
      <c r="D841" s="405"/>
      <c r="E841" s="405"/>
    </row>
    <row r="842" spans="1:5" ht="12.75">
      <c r="A842" s="410"/>
      <c r="B842" s="405"/>
      <c r="C842" s="405"/>
      <c r="D842" s="405"/>
      <c r="E842" s="405"/>
    </row>
    <row r="843" spans="1:5" ht="12.75">
      <c r="A843" s="410"/>
      <c r="B843" s="405"/>
      <c r="C843" s="405"/>
      <c r="D843" s="405"/>
      <c r="E843" s="405"/>
    </row>
    <row r="844" spans="1:5" ht="12.75">
      <c r="A844" s="410"/>
      <c r="B844" s="405"/>
      <c r="C844" s="405"/>
      <c r="D844" s="405"/>
      <c r="E844" s="405"/>
    </row>
    <row r="845" spans="1:5" ht="12.75">
      <c r="A845" s="410"/>
      <c r="B845" s="405"/>
      <c r="C845" s="405"/>
      <c r="D845" s="405"/>
      <c r="E845" s="405"/>
    </row>
    <row r="846" spans="1:5" ht="12.75">
      <c r="A846" s="410"/>
      <c r="B846" s="405"/>
      <c r="C846" s="405"/>
      <c r="D846" s="405"/>
      <c r="E846" s="405"/>
    </row>
    <row r="847" spans="1:5" ht="12.75">
      <c r="A847" s="410"/>
      <c r="B847" s="405"/>
      <c r="C847" s="405"/>
      <c r="D847" s="405"/>
      <c r="E847" s="405"/>
    </row>
    <row r="848" spans="1:5" ht="12.75">
      <c r="A848" s="410"/>
      <c r="B848" s="405"/>
      <c r="C848" s="405"/>
      <c r="D848" s="405"/>
      <c r="E848" s="405"/>
    </row>
    <row r="849" spans="1:5" ht="12.75">
      <c r="A849" s="410"/>
      <c r="B849" s="405"/>
      <c r="C849" s="405"/>
      <c r="D849" s="405"/>
      <c r="E849" s="405"/>
    </row>
    <row r="850" spans="1:5" ht="12.75">
      <c r="A850" s="410"/>
      <c r="B850" s="405"/>
      <c r="C850" s="405"/>
      <c r="D850" s="405"/>
      <c r="E850" s="405"/>
    </row>
    <row r="851" spans="1:5" ht="12.75">
      <c r="A851" s="410"/>
      <c r="B851" s="405"/>
      <c r="C851" s="405"/>
      <c r="D851" s="405"/>
      <c r="E851" s="405"/>
    </row>
    <row r="852" spans="1:5" ht="12.75">
      <c r="A852" s="410"/>
      <c r="B852" s="405"/>
      <c r="C852" s="405"/>
      <c r="D852" s="405"/>
      <c r="E852" s="405"/>
    </row>
    <row r="853" spans="1:5" ht="12.75">
      <c r="A853" s="410"/>
      <c r="B853" s="405"/>
      <c r="C853" s="405"/>
      <c r="D853" s="405"/>
      <c r="E853" s="405"/>
    </row>
    <row r="854" spans="1:5" ht="12.75">
      <c r="A854" s="410"/>
      <c r="B854" s="405"/>
      <c r="C854" s="405"/>
      <c r="D854" s="405"/>
      <c r="E854" s="405"/>
    </row>
    <row r="855" spans="1:5" ht="12.75">
      <c r="A855" s="410"/>
      <c r="B855" s="405"/>
      <c r="C855" s="405"/>
      <c r="D855" s="405"/>
      <c r="E855" s="405"/>
    </row>
    <row r="856" spans="1:5" ht="12.75">
      <c r="A856" s="410"/>
      <c r="B856" s="405"/>
      <c r="C856" s="405"/>
      <c r="D856" s="405"/>
      <c r="E856" s="405"/>
    </row>
    <row r="857" spans="1:5" ht="12.75">
      <c r="A857" s="410"/>
      <c r="B857" s="405"/>
      <c r="C857" s="405"/>
      <c r="D857" s="405"/>
      <c r="E857" s="405"/>
    </row>
    <row r="858" spans="1:5" ht="12.75">
      <c r="A858" s="410"/>
      <c r="B858" s="405"/>
      <c r="C858" s="405"/>
      <c r="D858" s="405"/>
      <c r="E858" s="405"/>
    </row>
    <row r="859" spans="1:5" ht="12.75">
      <c r="A859" s="410"/>
      <c r="B859" s="405"/>
      <c r="C859" s="405"/>
      <c r="D859" s="405"/>
      <c r="E859" s="405"/>
    </row>
    <row r="860" spans="1:5" ht="12.75">
      <c r="A860" s="410"/>
      <c r="B860" s="405"/>
      <c r="C860" s="405"/>
      <c r="D860" s="405"/>
      <c r="E860" s="405"/>
    </row>
    <row r="861" spans="1:5" ht="12.75">
      <c r="A861" s="410"/>
      <c r="B861" s="405"/>
      <c r="C861" s="405"/>
      <c r="D861" s="405"/>
      <c r="E861" s="405"/>
    </row>
    <row r="862" spans="1:5" ht="12.75">
      <c r="A862" s="410"/>
      <c r="B862" s="405"/>
      <c r="C862" s="405"/>
      <c r="D862" s="405"/>
      <c r="E862" s="405"/>
    </row>
    <row r="863" spans="1:5" ht="12.75">
      <c r="A863" s="410"/>
      <c r="B863" s="405"/>
      <c r="C863" s="405"/>
      <c r="D863" s="405"/>
      <c r="E863" s="405"/>
    </row>
    <row r="864" spans="1:5" ht="12.75">
      <c r="A864" s="410"/>
      <c r="B864" s="405"/>
      <c r="C864" s="405"/>
      <c r="D864" s="405"/>
      <c r="E864" s="405"/>
    </row>
    <row r="865" spans="1:5" ht="12.75">
      <c r="A865" s="410"/>
      <c r="B865" s="405"/>
      <c r="C865" s="405"/>
      <c r="D865" s="405"/>
      <c r="E865" s="405"/>
    </row>
    <row r="866" spans="1:5" ht="12.75">
      <c r="A866" s="410"/>
      <c r="B866" s="405"/>
      <c r="C866" s="405"/>
      <c r="D866" s="405"/>
      <c r="E866" s="405"/>
    </row>
    <row r="867" spans="1:5" ht="12.75">
      <c r="A867" s="410"/>
      <c r="B867" s="405"/>
      <c r="C867" s="405"/>
      <c r="D867" s="405"/>
      <c r="E867" s="405"/>
    </row>
    <row r="868" spans="1:5" ht="12.75">
      <c r="A868" s="410"/>
      <c r="B868" s="405"/>
      <c r="C868" s="405"/>
      <c r="D868" s="405"/>
      <c r="E868" s="405"/>
    </row>
    <row r="869" spans="1:5" ht="12.75">
      <c r="A869" s="410"/>
      <c r="B869" s="405"/>
      <c r="C869" s="405"/>
      <c r="D869" s="405"/>
      <c r="E869" s="405"/>
    </row>
    <row r="870" spans="1:5" ht="12.75">
      <c r="A870" s="410"/>
      <c r="B870" s="405"/>
      <c r="C870" s="405"/>
      <c r="D870" s="405"/>
      <c r="E870" s="405"/>
    </row>
    <row r="871" spans="1:5" ht="12.75">
      <c r="A871" s="410"/>
      <c r="B871" s="405"/>
      <c r="C871" s="405"/>
      <c r="D871" s="405"/>
      <c r="E871" s="405"/>
    </row>
    <row r="872" spans="1:5" ht="12.75">
      <c r="A872" s="410"/>
      <c r="B872" s="405"/>
      <c r="C872" s="405"/>
      <c r="D872" s="405"/>
      <c r="E872" s="405"/>
    </row>
    <row r="873" spans="1:5" ht="12.75">
      <c r="A873" s="410"/>
      <c r="B873" s="405"/>
      <c r="C873" s="405"/>
      <c r="D873" s="405"/>
      <c r="E873" s="405"/>
    </row>
    <row r="874" spans="1:5" ht="12.75">
      <c r="A874" s="410"/>
      <c r="B874" s="405"/>
      <c r="C874" s="405"/>
      <c r="D874" s="405"/>
      <c r="E874" s="405"/>
    </row>
    <row r="875" spans="1:5" ht="12.75">
      <c r="A875" s="410"/>
      <c r="B875" s="405"/>
      <c r="C875" s="405"/>
      <c r="D875" s="405"/>
      <c r="E875" s="405"/>
    </row>
    <row r="876" spans="1:5" ht="12.75">
      <c r="A876" s="410"/>
      <c r="B876" s="405"/>
      <c r="C876" s="405"/>
      <c r="D876" s="405"/>
      <c r="E876" s="405"/>
    </row>
    <row r="877" spans="1:5" ht="12.75">
      <c r="A877" s="410"/>
      <c r="B877" s="405"/>
      <c r="C877" s="405"/>
      <c r="D877" s="405"/>
      <c r="E877" s="405"/>
    </row>
    <row r="878" spans="1:5" ht="12.75">
      <c r="A878" s="410"/>
      <c r="B878" s="405"/>
      <c r="C878" s="405"/>
      <c r="D878" s="405"/>
      <c r="E878" s="405"/>
    </row>
    <row r="879" spans="1:5" ht="12.75">
      <c r="A879" s="410"/>
      <c r="B879" s="405"/>
      <c r="C879" s="405"/>
      <c r="D879" s="405"/>
      <c r="E879" s="405"/>
    </row>
    <row r="880" spans="1:5" ht="12.75">
      <c r="A880" s="410"/>
      <c r="B880" s="405"/>
      <c r="C880" s="405"/>
      <c r="D880" s="405"/>
      <c r="E880" s="405"/>
    </row>
    <row r="881" spans="1:5" ht="12.75">
      <c r="A881" s="410"/>
      <c r="B881" s="405"/>
      <c r="C881" s="405"/>
      <c r="D881" s="405"/>
      <c r="E881" s="405"/>
    </row>
    <row r="882" spans="1:5" ht="12.75">
      <c r="A882" s="410"/>
      <c r="B882" s="405"/>
      <c r="C882" s="405"/>
      <c r="D882" s="405"/>
      <c r="E882" s="405"/>
    </row>
    <row r="883" spans="1:5" ht="12.75">
      <c r="A883" s="410"/>
      <c r="B883" s="405"/>
      <c r="C883" s="405"/>
      <c r="D883" s="405"/>
      <c r="E883" s="405"/>
    </row>
    <row r="884" spans="1:5" ht="12.75">
      <c r="A884" s="410"/>
      <c r="B884" s="405"/>
      <c r="C884" s="405"/>
      <c r="D884" s="405"/>
      <c r="E884" s="405"/>
    </row>
    <row r="885" spans="1:5" ht="12.75">
      <c r="A885" s="410"/>
      <c r="B885" s="405"/>
      <c r="C885" s="405"/>
      <c r="D885" s="405"/>
      <c r="E885" s="405"/>
    </row>
    <row r="886" spans="1:5" ht="12.75">
      <c r="A886" s="410"/>
      <c r="B886" s="405"/>
      <c r="C886" s="405"/>
      <c r="D886" s="405"/>
      <c r="E886" s="405"/>
    </row>
    <row r="887" spans="1:5" ht="12.75">
      <c r="A887" s="410"/>
      <c r="B887" s="405"/>
      <c r="C887" s="405"/>
      <c r="D887" s="405"/>
      <c r="E887" s="405"/>
    </row>
    <row r="888" spans="1:5" ht="12.75">
      <c r="A888" s="410"/>
      <c r="B888" s="405"/>
      <c r="C888" s="405"/>
      <c r="D888" s="405"/>
      <c r="E888" s="405"/>
    </row>
    <row r="889" spans="1:5" ht="12.75">
      <c r="A889" s="410"/>
      <c r="B889" s="405"/>
      <c r="C889" s="405"/>
      <c r="D889" s="405"/>
      <c r="E889" s="405"/>
    </row>
    <row r="890" spans="1:5" ht="12.75">
      <c r="A890" s="410"/>
      <c r="B890" s="405"/>
      <c r="C890" s="405"/>
      <c r="D890" s="405"/>
      <c r="E890" s="405"/>
    </row>
    <row r="891" spans="1:5" ht="12.75">
      <c r="A891" s="410"/>
      <c r="B891" s="405"/>
      <c r="C891" s="405"/>
      <c r="D891" s="405"/>
      <c r="E891" s="405"/>
    </row>
    <row r="892" spans="1:5" ht="12.75">
      <c r="A892" s="410"/>
      <c r="B892" s="405"/>
      <c r="C892" s="405"/>
      <c r="D892" s="405"/>
      <c r="E892" s="405"/>
    </row>
    <row r="893" spans="1:5" ht="12.75">
      <c r="A893" s="410"/>
      <c r="B893" s="405"/>
      <c r="C893" s="405"/>
      <c r="D893" s="405"/>
      <c r="E893" s="405"/>
    </row>
    <row r="894" spans="1:5" ht="12.75">
      <c r="A894" s="410"/>
      <c r="B894" s="405"/>
      <c r="C894" s="405"/>
      <c r="D894" s="405"/>
      <c r="E894" s="405"/>
    </row>
    <row r="895" spans="1:5" ht="12.75">
      <c r="A895" s="410"/>
      <c r="B895" s="405"/>
      <c r="C895" s="405"/>
      <c r="D895" s="405"/>
      <c r="E895" s="405"/>
    </row>
    <row r="896" spans="1:5" ht="12.75">
      <c r="A896" s="410"/>
      <c r="B896" s="405"/>
      <c r="C896" s="405"/>
      <c r="D896" s="405"/>
      <c r="E896" s="405"/>
    </row>
    <row r="897" spans="1:5" ht="12.75">
      <c r="A897" s="410"/>
      <c r="B897" s="405"/>
      <c r="C897" s="405"/>
      <c r="D897" s="405"/>
      <c r="E897" s="405"/>
    </row>
    <row r="898" spans="1:5" ht="12.75">
      <c r="A898" s="410"/>
      <c r="B898" s="405"/>
      <c r="C898" s="405"/>
      <c r="D898" s="405"/>
      <c r="E898" s="405"/>
    </row>
    <row r="899" spans="1:5" ht="12.75">
      <c r="A899" s="410"/>
      <c r="B899" s="405"/>
      <c r="C899" s="405"/>
      <c r="D899" s="405"/>
      <c r="E899" s="405"/>
    </row>
    <row r="900" spans="1:5" ht="12.75">
      <c r="A900" s="410"/>
      <c r="B900" s="405"/>
      <c r="C900" s="405"/>
      <c r="D900" s="405"/>
      <c r="E900" s="405"/>
    </row>
    <row r="901" spans="1:5" ht="12.75">
      <c r="A901" s="410"/>
      <c r="B901" s="405"/>
      <c r="C901" s="405"/>
      <c r="D901" s="405"/>
      <c r="E901" s="405"/>
    </row>
    <row r="902" spans="1:5" ht="12.75">
      <c r="A902" s="410"/>
      <c r="B902" s="405"/>
      <c r="C902" s="405"/>
      <c r="D902" s="405"/>
      <c r="E902" s="405"/>
    </row>
    <row r="903" spans="1:5" ht="12.75">
      <c r="A903" s="410"/>
      <c r="B903" s="405"/>
      <c r="C903" s="405"/>
      <c r="D903" s="405"/>
      <c r="E903" s="405"/>
    </row>
    <row r="904" spans="1:5" ht="12.75">
      <c r="A904" s="410"/>
      <c r="B904" s="405"/>
      <c r="C904" s="405"/>
      <c r="D904" s="405"/>
      <c r="E904" s="405"/>
    </row>
    <row r="905" spans="1:5" ht="12.75">
      <c r="A905" s="410"/>
      <c r="B905" s="405"/>
      <c r="C905" s="405"/>
      <c r="D905" s="405"/>
      <c r="E905" s="405"/>
    </row>
    <row r="906" spans="1:5" ht="12.75">
      <c r="A906" s="410"/>
      <c r="B906" s="405"/>
      <c r="C906" s="405"/>
      <c r="D906" s="405"/>
      <c r="E906" s="405"/>
    </row>
    <row r="907" spans="1:5" ht="12.75">
      <c r="A907" s="410"/>
      <c r="B907" s="405"/>
      <c r="C907" s="405"/>
      <c r="D907" s="405"/>
      <c r="E907" s="405"/>
    </row>
    <row r="908" spans="1:5" ht="12.75">
      <c r="A908" s="410"/>
      <c r="B908" s="405"/>
      <c r="C908" s="405"/>
      <c r="D908" s="405"/>
      <c r="E908" s="405"/>
    </row>
    <row r="909" spans="1:5" ht="12.75">
      <c r="A909" s="410"/>
      <c r="B909" s="405"/>
      <c r="C909" s="405"/>
      <c r="D909" s="405"/>
      <c r="E909" s="405"/>
    </row>
    <row r="910" spans="1:5" ht="12.75">
      <c r="A910" s="410"/>
      <c r="B910" s="405"/>
      <c r="C910" s="405"/>
      <c r="D910" s="405"/>
      <c r="E910" s="405"/>
    </row>
    <row r="911" spans="1:5" ht="12.75">
      <c r="A911" s="410"/>
      <c r="B911" s="405"/>
      <c r="C911" s="405"/>
      <c r="D911" s="405"/>
      <c r="E911" s="405"/>
    </row>
    <row r="912" spans="1:5" ht="12.75">
      <c r="A912" s="410"/>
      <c r="B912" s="405"/>
      <c r="C912" s="405"/>
      <c r="D912" s="405"/>
      <c r="E912" s="405"/>
    </row>
    <row r="913" spans="1:5" ht="12.75">
      <c r="A913" s="410"/>
      <c r="B913" s="405"/>
      <c r="C913" s="405"/>
      <c r="D913" s="405"/>
      <c r="E913" s="405"/>
    </row>
    <row r="914" spans="1:5" ht="12.75">
      <c r="A914" s="410"/>
      <c r="B914" s="405"/>
      <c r="C914" s="405"/>
      <c r="D914" s="405"/>
      <c r="E914" s="405"/>
    </row>
    <row r="915" spans="1:5" ht="12.75">
      <c r="A915" s="410"/>
      <c r="B915" s="405"/>
      <c r="C915" s="405"/>
      <c r="D915" s="405"/>
      <c r="E915" s="405"/>
    </row>
    <row r="916" spans="1:5" ht="12.75">
      <c r="A916" s="410"/>
      <c r="B916" s="405"/>
      <c r="C916" s="405"/>
      <c r="D916" s="405"/>
      <c r="E916" s="405"/>
    </row>
    <row r="917" spans="1:5" ht="12.75">
      <c r="A917" s="410"/>
      <c r="B917" s="405"/>
      <c r="C917" s="405"/>
      <c r="D917" s="405"/>
      <c r="E917" s="405"/>
    </row>
    <row r="918" spans="1:5" ht="12.75">
      <c r="A918" s="410"/>
      <c r="B918" s="405"/>
      <c r="C918" s="405"/>
      <c r="D918" s="405"/>
      <c r="E918" s="405"/>
    </row>
    <row r="919" spans="1:5" ht="12.75">
      <c r="A919" s="410"/>
      <c r="B919" s="405"/>
      <c r="C919" s="405"/>
      <c r="D919" s="405"/>
      <c r="E919" s="405"/>
    </row>
    <row r="920" spans="1:5" ht="12.75">
      <c r="A920" s="410"/>
      <c r="B920" s="405"/>
      <c r="C920" s="405"/>
      <c r="D920" s="405"/>
      <c r="E920" s="405"/>
    </row>
    <row r="921" spans="1:5" ht="12.75">
      <c r="A921" s="410"/>
      <c r="B921" s="405"/>
      <c r="C921" s="405"/>
      <c r="D921" s="405"/>
      <c r="E921" s="405"/>
    </row>
    <row r="922" spans="1:5" ht="12.75">
      <c r="A922" s="410"/>
      <c r="B922" s="405"/>
      <c r="C922" s="405"/>
      <c r="D922" s="405"/>
      <c r="E922" s="405"/>
    </row>
    <row r="923" spans="1:5" ht="12.75">
      <c r="A923" s="410"/>
      <c r="B923" s="405"/>
      <c r="C923" s="405"/>
      <c r="D923" s="405"/>
      <c r="E923" s="405"/>
    </row>
    <row r="924" spans="1:5" ht="12.75">
      <c r="A924" s="410"/>
      <c r="B924" s="405"/>
      <c r="C924" s="405"/>
      <c r="D924" s="405"/>
      <c r="E924" s="405"/>
    </row>
    <row r="925" spans="1:5" ht="12.75">
      <c r="A925" s="410"/>
      <c r="B925" s="405"/>
      <c r="C925" s="405"/>
      <c r="D925" s="405"/>
      <c r="E925" s="405"/>
    </row>
    <row r="926" spans="1:5" ht="12.75">
      <c r="A926" s="410"/>
      <c r="B926" s="405"/>
      <c r="C926" s="405"/>
      <c r="D926" s="405"/>
      <c r="E926" s="405"/>
    </row>
    <row r="927" spans="1:5" ht="12.75">
      <c r="A927" s="410"/>
      <c r="B927" s="405"/>
      <c r="C927" s="405"/>
      <c r="D927" s="405"/>
      <c r="E927" s="405"/>
    </row>
    <row r="928" spans="1:5" ht="12.75">
      <c r="A928" s="410"/>
      <c r="B928" s="405"/>
      <c r="C928" s="405"/>
      <c r="D928" s="405"/>
      <c r="E928" s="405"/>
    </row>
    <row r="929" spans="1:5" ht="12.75">
      <c r="A929" s="410"/>
      <c r="B929" s="405"/>
      <c r="C929" s="405"/>
      <c r="D929" s="405"/>
      <c r="E929" s="405"/>
    </row>
    <row r="930" spans="1:5" ht="12.75">
      <c r="A930" s="410"/>
      <c r="B930" s="405"/>
      <c r="C930" s="405"/>
      <c r="D930" s="405"/>
      <c r="E930" s="405"/>
    </row>
    <row r="931" spans="1:5" ht="12.75">
      <c r="A931" s="410"/>
      <c r="B931" s="405"/>
      <c r="C931" s="405"/>
      <c r="D931" s="405"/>
      <c r="E931" s="405"/>
    </row>
    <row r="932" spans="1:5" ht="12.75">
      <c r="A932" s="410"/>
      <c r="B932" s="405"/>
      <c r="C932" s="405"/>
      <c r="D932" s="405"/>
      <c r="E932" s="405"/>
    </row>
    <row r="933" spans="1:5" ht="12.75">
      <c r="A933" s="410"/>
      <c r="B933" s="405"/>
      <c r="C933" s="405"/>
      <c r="D933" s="405"/>
      <c r="E933" s="405"/>
    </row>
    <row r="934" spans="1:5" ht="12.75">
      <c r="A934" s="410"/>
      <c r="B934" s="405"/>
      <c r="C934" s="405"/>
      <c r="D934" s="405"/>
      <c r="E934" s="405"/>
    </row>
    <row r="935" spans="1:5" ht="12.75">
      <c r="A935" s="410"/>
      <c r="B935" s="405"/>
      <c r="C935" s="405"/>
      <c r="D935" s="405"/>
      <c r="E935" s="405"/>
    </row>
    <row r="936" spans="1:5" ht="12.75">
      <c r="A936" s="410"/>
      <c r="B936" s="405"/>
      <c r="C936" s="405"/>
      <c r="D936" s="405"/>
      <c r="E936" s="405"/>
    </row>
    <row r="937" spans="1:5" ht="12.75">
      <c r="A937" s="410"/>
      <c r="B937" s="405"/>
      <c r="C937" s="405"/>
      <c r="D937" s="405"/>
      <c r="E937" s="405"/>
    </row>
    <row r="938" spans="1:5" ht="12.75">
      <c r="A938" s="410"/>
      <c r="B938" s="405"/>
      <c r="C938" s="405"/>
      <c r="D938" s="405"/>
      <c r="E938" s="405"/>
    </row>
    <row r="939" spans="1:5" ht="12.75">
      <c r="A939" s="410"/>
      <c r="B939" s="405"/>
      <c r="C939" s="405"/>
      <c r="D939" s="405"/>
      <c r="E939" s="405"/>
    </row>
    <row r="940" spans="1:5" ht="12.75">
      <c r="A940" s="410"/>
      <c r="B940" s="405"/>
      <c r="C940" s="405"/>
      <c r="D940" s="405"/>
      <c r="E940" s="405"/>
    </row>
    <row r="941" spans="1:5" ht="12.75">
      <c r="A941" s="410"/>
      <c r="B941" s="405"/>
      <c r="C941" s="405"/>
      <c r="D941" s="405"/>
      <c r="E941" s="405"/>
    </row>
    <row r="942" spans="1:5" ht="12.75">
      <c r="A942" s="410"/>
      <c r="B942" s="405"/>
      <c r="C942" s="405"/>
      <c r="D942" s="405"/>
      <c r="E942" s="405"/>
    </row>
    <row r="943" spans="1:5" ht="12.75">
      <c r="A943" s="410"/>
      <c r="B943" s="405"/>
      <c r="C943" s="405"/>
      <c r="D943" s="405"/>
      <c r="E943" s="405"/>
    </row>
    <row r="944" spans="1:5" ht="12.75">
      <c r="A944" s="410"/>
      <c r="B944" s="405"/>
      <c r="C944" s="405"/>
      <c r="D944" s="405"/>
      <c r="E944" s="405"/>
    </row>
    <row r="945" spans="1:5" ht="12.75">
      <c r="A945" s="410"/>
      <c r="B945" s="405"/>
      <c r="C945" s="405"/>
      <c r="D945" s="405"/>
      <c r="E945" s="405"/>
    </row>
    <row r="946" spans="1:5" ht="12.75">
      <c r="A946" s="410"/>
      <c r="B946" s="405"/>
      <c r="C946" s="405"/>
      <c r="D946" s="405"/>
      <c r="E946" s="405"/>
    </row>
    <row r="947" spans="1:5" ht="12.75">
      <c r="A947" s="410"/>
      <c r="B947" s="405"/>
      <c r="C947" s="405"/>
      <c r="D947" s="405"/>
      <c r="E947" s="405"/>
    </row>
    <row r="948" spans="1:5" ht="12.75">
      <c r="A948" s="410"/>
      <c r="B948" s="405"/>
      <c r="C948" s="405"/>
      <c r="D948" s="405"/>
      <c r="E948" s="405"/>
    </row>
    <row r="949" spans="1:5" ht="12.75">
      <c r="A949" s="410"/>
      <c r="B949" s="405"/>
      <c r="C949" s="405"/>
      <c r="D949" s="405"/>
      <c r="E949" s="405"/>
    </row>
    <row r="950" spans="1:5" ht="12.75">
      <c r="A950" s="410"/>
      <c r="B950" s="405"/>
      <c r="C950" s="405"/>
      <c r="D950" s="405"/>
      <c r="E950" s="405"/>
    </row>
    <row r="951" spans="1:5" ht="12.75">
      <c r="A951" s="410"/>
      <c r="B951" s="405"/>
      <c r="C951" s="405"/>
      <c r="D951" s="405"/>
      <c r="E951" s="405"/>
    </row>
    <row r="952" spans="1:5" ht="12.75">
      <c r="A952" s="410"/>
      <c r="B952" s="405"/>
      <c r="C952" s="405"/>
      <c r="D952" s="405"/>
      <c r="E952" s="405"/>
    </row>
    <row r="953" spans="1:5" ht="12.75">
      <c r="A953" s="410"/>
      <c r="B953" s="405"/>
      <c r="C953" s="405"/>
      <c r="D953" s="405"/>
      <c r="E953" s="405"/>
    </row>
    <row r="954" spans="1:5" ht="12.75">
      <c r="A954" s="410"/>
      <c r="B954" s="405"/>
      <c r="C954" s="405"/>
      <c r="D954" s="405"/>
      <c r="E954" s="405"/>
    </row>
    <row r="955" spans="1:5" ht="12.75">
      <c r="A955" s="410"/>
      <c r="B955" s="405"/>
      <c r="C955" s="405"/>
      <c r="D955" s="405"/>
      <c r="E955" s="405"/>
    </row>
    <row r="956" spans="1:5" ht="12.75">
      <c r="A956" s="410"/>
      <c r="B956" s="405"/>
      <c r="C956" s="405"/>
      <c r="D956" s="405"/>
      <c r="E956" s="405"/>
    </row>
    <row r="957" spans="1:5" ht="12.75">
      <c r="A957" s="410"/>
      <c r="B957" s="405"/>
      <c r="C957" s="405"/>
      <c r="D957" s="405"/>
      <c r="E957" s="405"/>
    </row>
    <row r="958" spans="1:5" ht="12.75">
      <c r="A958" s="410"/>
      <c r="B958" s="405"/>
      <c r="C958" s="405"/>
      <c r="D958" s="405"/>
      <c r="E958" s="405"/>
    </row>
    <row r="959" spans="1:5" ht="12.75">
      <c r="A959" s="410"/>
      <c r="B959" s="405"/>
      <c r="C959" s="405"/>
      <c r="D959" s="405"/>
      <c r="E959" s="405"/>
    </row>
    <row r="960" spans="1:5" ht="12.75">
      <c r="A960" s="410"/>
      <c r="B960" s="405"/>
      <c r="C960" s="405"/>
      <c r="D960" s="405"/>
      <c r="E960" s="405"/>
    </row>
    <row r="961" spans="1:5" ht="12.75">
      <c r="A961" s="410"/>
      <c r="B961" s="405"/>
      <c r="C961" s="405"/>
      <c r="D961" s="405"/>
      <c r="E961" s="405"/>
    </row>
    <row r="962" spans="1:5" ht="12.75">
      <c r="A962" s="410"/>
      <c r="B962" s="405"/>
      <c r="C962" s="405"/>
      <c r="D962" s="405"/>
      <c r="E962" s="405"/>
    </row>
    <row r="963" spans="1:5" ht="12.75">
      <c r="A963" s="410"/>
      <c r="B963" s="405"/>
      <c r="C963" s="405"/>
      <c r="D963" s="405"/>
      <c r="E963" s="405"/>
    </row>
    <row r="964" spans="1:5" ht="12.75">
      <c r="A964" s="410"/>
      <c r="B964" s="405"/>
      <c r="C964" s="405"/>
      <c r="D964" s="405"/>
      <c r="E964" s="405"/>
    </row>
    <row r="965" spans="1:5" ht="12.75">
      <c r="A965" s="410"/>
      <c r="B965" s="405"/>
      <c r="C965" s="405"/>
      <c r="D965" s="405"/>
      <c r="E965" s="405"/>
    </row>
    <row r="966" spans="1:5" ht="12.75">
      <c r="A966" s="410"/>
      <c r="B966" s="405"/>
      <c r="C966" s="405"/>
      <c r="D966" s="405"/>
      <c r="E966" s="405"/>
    </row>
    <row r="967" spans="1:5" ht="12.75">
      <c r="A967" s="410"/>
      <c r="B967" s="405"/>
      <c r="C967" s="405"/>
      <c r="D967" s="405"/>
      <c r="E967" s="405"/>
    </row>
    <row r="968" spans="1:5" ht="12.75">
      <c r="A968" s="410"/>
      <c r="B968" s="405"/>
      <c r="C968" s="405"/>
      <c r="D968" s="405"/>
      <c r="E968" s="405"/>
    </row>
    <row r="969" spans="1:5" ht="12.75">
      <c r="A969" s="410"/>
      <c r="B969" s="405"/>
      <c r="C969" s="405"/>
      <c r="D969" s="405"/>
      <c r="E969" s="405"/>
    </row>
    <row r="970" spans="1:5" ht="12.75">
      <c r="A970" s="410"/>
      <c r="B970" s="405"/>
      <c r="C970" s="405"/>
      <c r="D970" s="405"/>
      <c r="E970" s="405"/>
    </row>
    <row r="971" spans="1:5" ht="12.75">
      <c r="A971" s="410"/>
      <c r="B971" s="405"/>
      <c r="C971" s="405"/>
      <c r="D971" s="405"/>
      <c r="E971" s="405"/>
    </row>
    <row r="972" spans="1:5" ht="12.75">
      <c r="A972" s="410"/>
      <c r="B972" s="405"/>
      <c r="C972" s="405"/>
      <c r="D972" s="405"/>
      <c r="E972" s="405"/>
    </row>
    <row r="973" spans="1:5" ht="12.75">
      <c r="A973" s="410"/>
      <c r="B973" s="405"/>
      <c r="C973" s="405"/>
      <c r="D973" s="405"/>
      <c r="E973" s="405"/>
    </row>
    <row r="974" spans="1:5" ht="12.75">
      <c r="A974" s="410"/>
      <c r="B974" s="405"/>
      <c r="C974" s="405"/>
      <c r="D974" s="405"/>
      <c r="E974" s="405"/>
    </row>
    <row r="975" spans="1:5" ht="12.75">
      <c r="A975" s="410"/>
      <c r="B975" s="405"/>
      <c r="C975" s="405"/>
      <c r="D975" s="405"/>
      <c r="E975" s="405"/>
    </row>
    <row r="976" spans="1:5" ht="12.75">
      <c r="A976" s="410"/>
      <c r="B976" s="405"/>
      <c r="C976" s="405"/>
      <c r="D976" s="405"/>
      <c r="E976" s="405"/>
    </row>
    <row r="977" spans="1:5" ht="12.75">
      <c r="A977" s="410"/>
      <c r="B977" s="405"/>
      <c r="C977" s="405"/>
      <c r="D977" s="405"/>
      <c r="E977" s="405"/>
    </row>
    <row r="978" spans="1:5" ht="12.75">
      <c r="A978" s="410"/>
      <c r="B978" s="405"/>
      <c r="C978" s="405"/>
      <c r="D978" s="405"/>
      <c r="E978" s="405"/>
    </row>
    <row r="979" spans="1:5" ht="12.75">
      <c r="A979" s="410"/>
      <c r="B979" s="405"/>
      <c r="C979" s="405"/>
      <c r="D979" s="405"/>
      <c r="E979" s="405"/>
    </row>
    <row r="980" spans="1:5" ht="12.75">
      <c r="A980" s="410"/>
      <c r="B980" s="405"/>
      <c r="C980" s="405"/>
      <c r="D980" s="405"/>
      <c r="E980" s="405"/>
    </row>
    <row r="981" spans="1:5" ht="12.75">
      <c r="A981" s="410"/>
      <c r="B981" s="405"/>
      <c r="C981" s="405"/>
      <c r="D981" s="405"/>
      <c r="E981" s="405"/>
    </row>
    <row r="982" spans="1:5" ht="12.75">
      <c r="A982" s="410"/>
      <c r="B982" s="405"/>
      <c r="C982" s="405"/>
      <c r="D982" s="405"/>
      <c r="E982" s="405"/>
    </row>
    <row r="983" spans="1:5" ht="12.75">
      <c r="A983" s="410"/>
      <c r="B983" s="405"/>
      <c r="C983" s="405"/>
      <c r="D983" s="405"/>
      <c r="E983" s="405"/>
    </row>
    <row r="984" spans="1:5" ht="12.75">
      <c r="A984" s="410"/>
      <c r="B984" s="405"/>
      <c r="C984" s="405"/>
      <c r="D984" s="405"/>
      <c r="E984" s="405"/>
    </row>
    <row r="985" spans="1:5" ht="12.75">
      <c r="A985" s="410"/>
      <c r="B985" s="405"/>
      <c r="C985" s="405"/>
      <c r="D985" s="405"/>
      <c r="E985" s="405"/>
    </row>
    <row r="986" spans="1:5" ht="12.75">
      <c r="A986" s="410"/>
      <c r="B986" s="405"/>
      <c r="C986" s="405"/>
      <c r="D986" s="405"/>
      <c r="E986" s="405"/>
    </row>
    <row r="987" spans="1:5" ht="12.75">
      <c r="A987" s="410"/>
      <c r="B987" s="405"/>
      <c r="C987" s="405"/>
      <c r="D987" s="405"/>
      <c r="E987" s="405"/>
    </row>
    <row r="988" spans="1:5" ht="12.75">
      <c r="A988" s="410"/>
      <c r="B988" s="405"/>
      <c r="C988" s="405"/>
      <c r="D988" s="405"/>
      <c r="E988" s="405"/>
    </row>
    <row r="989" spans="1:5" ht="12.75">
      <c r="A989" s="410"/>
      <c r="B989" s="405"/>
      <c r="C989" s="405"/>
      <c r="D989" s="405"/>
      <c r="E989" s="405"/>
    </row>
    <row r="990" spans="1:5" ht="12.75">
      <c r="A990" s="410"/>
      <c r="B990" s="405"/>
      <c r="C990" s="405"/>
      <c r="D990" s="405"/>
      <c r="E990" s="405"/>
    </row>
    <row r="991" spans="1:5" ht="12.75">
      <c r="A991" s="410"/>
      <c r="B991" s="405"/>
      <c r="C991" s="405"/>
      <c r="D991" s="405"/>
      <c r="E991" s="405"/>
    </row>
    <row r="992" spans="1:5" ht="12.75">
      <c r="A992" s="410"/>
      <c r="B992" s="405"/>
      <c r="C992" s="405"/>
      <c r="D992" s="405"/>
      <c r="E992" s="405"/>
    </row>
    <row r="993" spans="1:5" ht="12.75">
      <c r="A993" s="410"/>
      <c r="B993" s="405"/>
      <c r="C993" s="405"/>
      <c r="D993" s="405"/>
      <c r="E993" s="405"/>
    </row>
    <row r="994" spans="1:5" ht="12.75">
      <c r="A994" s="410"/>
      <c r="B994" s="405"/>
      <c r="C994" s="405"/>
      <c r="D994" s="405"/>
      <c r="E994" s="405"/>
    </row>
    <row r="995" spans="1:5" ht="12.75">
      <c r="A995" s="410"/>
      <c r="B995" s="405"/>
      <c r="C995" s="405"/>
      <c r="D995" s="405"/>
      <c r="E995" s="405"/>
    </row>
    <row r="996" spans="1:5" ht="12.75">
      <c r="A996" s="410"/>
      <c r="B996" s="405"/>
      <c r="C996" s="405"/>
      <c r="D996" s="405"/>
      <c r="E996" s="405"/>
    </row>
    <row r="997" spans="1:5" ht="12.75">
      <c r="A997" s="410"/>
      <c r="B997" s="405"/>
      <c r="C997" s="405"/>
      <c r="D997" s="405"/>
      <c r="E997" s="405"/>
    </row>
    <row r="998" spans="1:5" ht="12.75">
      <c r="A998" s="410"/>
      <c r="B998" s="405"/>
      <c r="C998" s="405"/>
      <c r="D998" s="405"/>
      <c r="E998" s="405"/>
    </row>
    <row r="999" spans="1:5" ht="12.75">
      <c r="A999" s="410"/>
      <c r="B999" s="405"/>
      <c r="C999" s="405"/>
      <c r="D999" s="405"/>
      <c r="E999" s="405"/>
    </row>
    <row r="1000" spans="1:5" ht="12.75">
      <c r="A1000" s="410"/>
      <c r="B1000" s="405"/>
      <c r="C1000" s="405"/>
      <c r="D1000" s="405"/>
      <c r="E1000" s="405"/>
    </row>
    <row r="1001" spans="1:5" ht="12.75">
      <c r="A1001" s="410"/>
      <c r="B1001" s="405"/>
      <c r="C1001" s="405"/>
      <c r="D1001" s="405"/>
      <c r="E1001" s="405"/>
    </row>
    <row r="1002" spans="1:5" ht="12.75">
      <c r="A1002" s="410"/>
      <c r="B1002" s="405"/>
      <c r="C1002" s="405"/>
      <c r="D1002" s="405"/>
      <c r="E1002" s="405"/>
    </row>
    <row r="1003" spans="1:5" ht="12.75">
      <c r="A1003" s="410"/>
      <c r="B1003" s="405"/>
      <c r="C1003" s="405"/>
      <c r="D1003" s="405"/>
      <c r="E1003" s="405"/>
    </row>
    <row r="1004" spans="1:5" ht="12.75">
      <c r="A1004" s="410"/>
      <c r="B1004" s="405"/>
      <c r="C1004" s="405"/>
      <c r="D1004" s="405"/>
      <c r="E1004" s="405"/>
    </row>
    <row r="1005" spans="1:5" ht="12.75">
      <c r="A1005" s="410"/>
      <c r="B1005" s="405"/>
      <c r="C1005" s="405"/>
      <c r="D1005" s="405"/>
      <c r="E1005" s="405"/>
    </row>
    <row r="1006" spans="1:5" ht="12.75">
      <c r="A1006" s="410"/>
      <c r="B1006" s="405"/>
      <c r="C1006" s="405"/>
      <c r="D1006" s="405"/>
      <c r="E1006" s="405"/>
    </row>
    <row r="1007" spans="1:5" ht="12.75">
      <c r="A1007" s="410"/>
      <c r="B1007" s="405"/>
      <c r="C1007" s="405"/>
      <c r="D1007" s="405"/>
      <c r="E1007" s="405"/>
    </row>
    <row r="1008" spans="1:5" ht="12.75">
      <c r="A1008" s="410"/>
      <c r="B1008" s="405"/>
      <c r="C1008" s="405"/>
      <c r="D1008" s="405"/>
      <c r="E1008" s="405"/>
    </row>
    <row r="1009" spans="1:5" ht="12.75">
      <c r="A1009" s="410"/>
      <c r="B1009" s="405"/>
      <c r="C1009" s="405"/>
      <c r="D1009" s="405"/>
      <c r="E1009" s="405"/>
    </row>
    <row r="1010" spans="1:5" ht="12.75">
      <c r="A1010" s="410"/>
      <c r="B1010" s="405"/>
      <c r="C1010" s="405"/>
      <c r="D1010" s="405"/>
      <c r="E1010" s="405"/>
    </row>
    <row r="1011" spans="1:5" ht="12.75">
      <c r="A1011" s="410"/>
      <c r="B1011" s="405"/>
      <c r="C1011" s="405"/>
      <c r="D1011" s="405"/>
      <c r="E1011" s="405"/>
    </row>
    <row r="1012" spans="1:5" ht="12.75">
      <c r="A1012" s="410"/>
      <c r="B1012" s="405"/>
      <c r="C1012" s="405"/>
      <c r="D1012" s="405"/>
      <c r="E1012" s="405"/>
    </row>
    <row r="1013" spans="1:5" ht="12.75">
      <c r="A1013" s="410"/>
      <c r="B1013" s="405"/>
      <c r="C1013" s="405"/>
      <c r="D1013" s="405"/>
      <c r="E1013" s="405"/>
    </row>
    <row r="1014" spans="1:5" ht="12.75">
      <c r="A1014" s="410"/>
      <c r="B1014" s="405"/>
      <c r="C1014" s="405"/>
      <c r="D1014" s="405"/>
      <c r="E1014" s="405"/>
    </row>
    <row r="1015" spans="1:5" ht="12.75">
      <c r="A1015" s="410"/>
      <c r="B1015" s="405"/>
      <c r="C1015" s="405"/>
      <c r="D1015" s="405"/>
      <c r="E1015" s="405"/>
    </row>
    <row r="1016" spans="1:5" ht="12.75">
      <c r="A1016" s="410"/>
      <c r="B1016" s="405"/>
      <c r="C1016" s="405"/>
      <c r="D1016" s="405"/>
      <c r="E1016" s="405"/>
    </row>
    <row r="1017" spans="1:5" ht="12.75">
      <c r="A1017" s="410"/>
      <c r="B1017" s="405"/>
      <c r="C1017" s="405"/>
      <c r="D1017" s="405"/>
      <c r="E1017" s="405"/>
    </row>
    <row r="1018" spans="1:5" ht="12.75">
      <c r="A1018" s="410"/>
      <c r="B1018" s="405"/>
      <c r="C1018" s="405"/>
      <c r="D1018" s="405"/>
      <c r="E1018" s="405"/>
    </row>
    <row r="1019" spans="1:5" ht="12.75">
      <c r="A1019" s="410"/>
      <c r="B1019" s="405"/>
      <c r="C1019" s="405"/>
      <c r="D1019" s="405"/>
      <c r="E1019" s="405"/>
    </row>
    <row r="1020" spans="1:5" ht="12.75">
      <c r="A1020" s="410"/>
      <c r="B1020" s="405"/>
      <c r="C1020" s="405"/>
      <c r="D1020" s="405"/>
      <c r="E1020" s="405"/>
    </row>
    <row r="1021" spans="1:5" ht="12.75">
      <c r="A1021" s="410"/>
      <c r="B1021" s="405"/>
      <c r="C1021" s="405"/>
      <c r="D1021" s="405"/>
      <c r="E1021" s="405"/>
    </row>
    <row r="1022" spans="1:5" ht="12.75">
      <c r="A1022" s="410"/>
      <c r="B1022" s="405"/>
      <c r="C1022" s="405"/>
      <c r="D1022" s="405"/>
      <c r="E1022" s="405"/>
    </row>
    <row r="1023" spans="1:5" ht="12.75">
      <c r="A1023" s="410"/>
      <c r="B1023" s="405"/>
      <c r="C1023" s="405"/>
      <c r="D1023" s="405"/>
      <c r="E1023" s="405"/>
    </row>
    <row r="1024" spans="1:5" ht="12.75">
      <c r="A1024" s="410"/>
      <c r="B1024" s="405"/>
      <c r="C1024" s="405"/>
      <c r="D1024" s="405"/>
      <c r="E1024" s="405"/>
    </row>
    <row r="1025" spans="1:5" ht="12.75">
      <c r="A1025" s="410"/>
      <c r="B1025" s="405"/>
      <c r="C1025" s="405"/>
      <c r="D1025" s="405"/>
      <c r="E1025" s="405"/>
    </row>
    <row r="1026" spans="1:5" ht="12.75">
      <c r="A1026" s="410"/>
      <c r="B1026" s="405"/>
      <c r="C1026" s="405"/>
      <c r="D1026" s="405"/>
      <c r="E1026" s="405"/>
    </row>
    <row r="1027" spans="1:5" ht="12.75">
      <c r="A1027" s="410"/>
      <c r="B1027" s="405"/>
      <c r="C1027" s="405"/>
      <c r="D1027" s="405"/>
      <c r="E1027" s="405"/>
    </row>
    <row r="1028" spans="1:5" ht="12.75">
      <c r="A1028" s="410"/>
      <c r="B1028" s="405"/>
      <c r="C1028" s="405"/>
      <c r="D1028" s="405"/>
      <c r="E1028" s="405"/>
    </row>
    <row r="1029" spans="1:5" ht="12.75">
      <c r="A1029" s="410"/>
      <c r="B1029" s="405"/>
      <c r="C1029" s="405"/>
      <c r="D1029" s="405"/>
      <c r="E1029" s="405"/>
    </row>
    <row r="1030" spans="1:5" ht="12.75">
      <c r="A1030" s="410"/>
      <c r="B1030" s="405"/>
      <c r="C1030" s="405"/>
      <c r="D1030" s="405"/>
      <c r="E1030" s="405"/>
    </row>
    <row r="1031" spans="1:5" ht="12.75">
      <c r="A1031" s="410"/>
      <c r="B1031" s="405"/>
      <c r="C1031" s="405"/>
      <c r="D1031" s="405"/>
      <c r="E1031" s="405"/>
    </row>
    <row r="1032" spans="1:5" ht="12.75">
      <c r="A1032" s="410"/>
      <c r="B1032" s="405"/>
      <c r="C1032" s="405"/>
      <c r="D1032" s="405"/>
      <c r="E1032" s="405"/>
    </row>
    <row r="1033" spans="1:5" ht="12.75">
      <c r="A1033" s="410"/>
      <c r="B1033" s="405"/>
      <c r="C1033" s="405"/>
      <c r="D1033" s="405"/>
      <c r="E1033" s="405"/>
    </row>
    <row r="1034" spans="1:5" ht="12.75">
      <c r="A1034" s="410"/>
      <c r="B1034" s="405"/>
      <c r="C1034" s="405"/>
      <c r="D1034" s="405"/>
      <c r="E1034" s="405"/>
    </row>
    <row r="1035" spans="1:5" ht="12.75">
      <c r="A1035" s="410"/>
      <c r="B1035" s="405"/>
      <c r="C1035" s="405"/>
      <c r="D1035" s="405"/>
      <c r="E1035" s="405"/>
    </row>
    <row r="1036" spans="1:5" ht="12.75">
      <c r="A1036" s="410"/>
      <c r="B1036" s="405"/>
      <c r="C1036" s="405"/>
      <c r="D1036" s="405"/>
      <c r="E1036" s="405"/>
    </row>
    <row r="1037" spans="1:5" ht="12.75">
      <c r="A1037" s="410"/>
      <c r="B1037" s="405"/>
      <c r="C1037" s="405"/>
      <c r="D1037" s="405"/>
      <c r="E1037" s="405"/>
    </row>
    <row r="1038" spans="1:5" ht="12.75">
      <c r="A1038" s="410"/>
      <c r="B1038" s="405"/>
      <c r="C1038" s="405"/>
      <c r="D1038" s="405"/>
      <c r="E1038" s="405"/>
    </row>
    <row r="1039" spans="1:5" ht="12.75">
      <c r="A1039" s="410"/>
      <c r="B1039" s="405"/>
      <c r="C1039" s="405"/>
      <c r="D1039" s="405"/>
      <c r="E1039" s="405"/>
    </row>
    <row r="1040" spans="1:5" ht="12.75">
      <c r="A1040" s="410"/>
      <c r="B1040" s="405"/>
      <c r="C1040" s="405"/>
      <c r="D1040" s="405"/>
      <c r="E1040" s="405"/>
    </row>
    <row r="1041" spans="1:5" ht="12.75">
      <c r="A1041" s="410"/>
      <c r="B1041" s="405"/>
      <c r="C1041" s="405"/>
      <c r="D1041" s="405"/>
      <c r="E1041" s="405"/>
    </row>
    <row r="1042" spans="1:5" ht="12.75">
      <c r="A1042" s="410"/>
      <c r="B1042" s="405"/>
      <c r="C1042" s="405"/>
      <c r="D1042" s="405"/>
      <c r="E1042" s="405"/>
    </row>
    <row r="1043" spans="1:5" ht="12.75">
      <c r="A1043" s="410"/>
      <c r="B1043" s="405"/>
      <c r="C1043" s="405"/>
      <c r="D1043" s="405"/>
      <c r="E1043" s="405"/>
    </row>
    <row r="1044" spans="1:5" ht="12.75">
      <c r="A1044" s="410"/>
      <c r="B1044" s="405"/>
      <c r="C1044" s="405"/>
      <c r="D1044" s="405"/>
      <c r="E1044" s="405"/>
    </row>
    <row r="1045" spans="1:5" ht="12.75">
      <c r="A1045" s="410"/>
      <c r="B1045" s="405"/>
      <c r="C1045" s="405"/>
      <c r="D1045" s="405"/>
      <c r="E1045" s="405"/>
    </row>
    <row r="1046" spans="1:5" ht="12.75">
      <c r="A1046" s="410"/>
      <c r="B1046" s="405"/>
      <c r="C1046" s="405"/>
      <c r="D1046" s="405"/>
      <c r="E1046" s="405"/>
    </row>
    <row r="1047" spans="1:5" ht="12.75">
      <c r="A1047" s="410"/>
      <c r="B1047" s="405"/>
      <c r="C1047" s="405"/>
      <c r="D1047" s="405"/>
      <c r="E1047" s="405"/>
    </row>
    <row r="1048" spans="1:5" ht="12.75">
      <c r="A1048" s="410"/>
      <c r="B1048" s="405"/>
      <c r="C1048" s="405"/>
      <c r="D1048" s="405"/>
      <c r="E1048" s="405"/>
    </row>
    <row r="1049" spans="1:5" ht="12.75">
      <c r="A1049" s="410"/>
      <c r="B1049" s="405"/>
      <c r="C1049" s="405"/>
      <c r="D1049" s="405"/>
      <c r="E1049" s="405"/>
    </row>
    <row r="1050" spans="1:5" ht="12.75">
      <c r="A1050" s="410"/>
      <c r="B1050" s="405"/>
      <c r="C1050" s="405"/>
      <c r="D1050" s="405"/>
      <c r="E1050" s="405"/>
    </row>
    <row r="1051" spans="1:5" ht="12.75">
      <c r="A1051" s="410"/>
      <c r="B1051" s="405"/>
      <c r="C1051" s="405"/>
      <c r="D1051" s="405"/>
      <c r="E1051" s="405"/>
    </row>
    <row r="1052" spans="1:5" ht="12.75">
      <c r="A1052" s="410"/>
      <c r="B1052" s="405"/>
      <c r="C1052" s="405"/>
      <c r="D1052" s="405"/>
      <c r="E1052" s="405"/>
    </row>
    <row r="1053" spans="1:5" ht="12.75">
      <c r="A1053" s="410"/>
      <c r="B1053" s="405"/>
      <c r="C1053" s="405"/>
      <c r="D1053" s="405"/>
      <c r="E1053" s="405"/>
    </row>
    <row r="1054" spans="1:5" ht="12.75">
      <c r="A1054" s="410"/>
      <c r="B1054" s="405"/>
      <c r="C1054" s="405"/>
      <c r="D1054" s="405"/>
      <c r="E1054" s="405"/>
    </row>
    <row r="1055" spans="1:5" ht="12.75">
      <c r="A1055" s="410"/>
      <c r="B1055" s="405"/>
      <c r="C1055" s="405"/>
      <c r="D1055" s="405"/>
      <c r="E1055" s="405"/>
    </row>
    <row r="1056" spans="1:5" ht="12.75">
      <c r="A1056" s="410"/>
      <c r="B1056" s="405"/>
      <c r="C1056" s="405"/>
      <c r="D1056" s="405"/>
      <c r="E1056" s="405"/>
    </row>
    <row r="1057" spans="1:5" ht="12.75">
      <c r="A1057" s="410"/>
      <c r="B1057" s="405"/>
      <c r="C1057" s="405"/>
      <c r="D1057" s="405"/>
      <c r="E1057" s="405"/>
    </row>
    <row r="1058" spans="1:5" ht="12.75">
      <c r="A1058" s="410"/>
      <c r="B1058" s="405"/>
      <c r="C1058" s="405"/>
      <c r="D1058" s="405"/>
      <c r="E1058" s="405"/>
    </row>
    <row r="1059" spans="1:5" ht="12.75">
      <c r="A1059" s="410"/>
      <c r="B1059" s="405"/>
      <c r="C1059" s="405"/>
      <c r="D1059" s="405"/>
      <c r="E1059" s="405"/>
    </row>
    <row r="1060" spans="1:5" ht="12.75">
      <c r="A1060" s="410"/>
      <c r="B1060" s="405"/>
      <c r="C1060" s="405"/>
      <c r="D1060" s="405"/>
      <c r="E1060" s="405"/>
    </row>
    <row r="1061" spans="1:5" ht="12.75">
      <c r="A1061" s="410"/>
      <c r="B1061" s="405"/>
      <c r="C1061" s="405"/>
      <c r="D1061" s="405"/>
      <c r="E1061" s="405"/>
    </row>
    <row r="1062" spans="1:5" ht="12.75">
      <c r="A1062" s="410"/>
      <c r="B1062" s="405"/>
      <c r="C1062" s="405"/>
      <c r="D1062" s="405"/>
      <c r="E1062" s="405"/>
    </row>
    <row r="1063" spans="1:5" ht="12.75">
      <c r="A1063" s="410"/>
      <c r="B1063" s="405"/>
      <c r="C1063" s="405"/>
      <c r="D1063" s="405"/>
      <c r="E1063" s="405"/>
    </row>
    <row r="1064" spans="1:5" ht="12.75">
      <c r="A1064" s="410"/>
      <c r="B1064" s="405"/>
      <c r="C1064" s="405"/>
      <c r="D1064" s="405"/>
      <c r="E1064" s="405"/>
    </row>
    <row r="1065" spans="1:5" ht="12.75">
      <c r="A1065" s="410"/>
      <c r="B1065" s="405"/>
      <c r="C1065" s="405"/>
      <c r="D1065" s="405"/>
      <c r="E1065" s="405"/>
    </row>
    <row r="1066" spans="1:5" ht="12.75">
      <c r="A1066" s="410"/>
      <c r="B1066" s="405"/>
      <c r="C1066" s="405"/>
      <c r="D1066" s="405"/>
      <c r="E1066" s="405"/>
    </row>
    <row r="1067" spans="1:5" ht="12.75">
      <c r="A1067" s="410"/>
      <c r="B1067" s="405"/>
      <c r="C1067" s="405"/>
      <c r="D1067" s="405"/>
      <c r="E1067" s="405"/>
    </row>
    <row r="1068" spans="1:5" ht="12.75">
      <c r="A1068" s="410"/>
      <c r="B1068" s="405"/>
      <c r="C1068" s="405"/>
      <c r="D1068" s="405"/>
      <c r="E1068" s="405"/>
    </row>
    <row r="1069" spans="1:5" ht="12.75">
      <c r="A1069" s="410"/>
      <c r="B1069" s="405"/>
      <c r="C1069" s="405"/>
      <c r="D1069" s="405"/>
      <c r="E1069" s="405"/>
    </row>
    <row r="1070" spans="1:5" ht="12.75">
      <c r="A1070" s="410"/>
      <c r="B1070" s="405"/>
      <c r="C1070" s="405"/>
      <c r="D1070" s="405"/>
      <c r="E1070" s="405"/>
    </row>
    <row r="1071" spans="1:5" ht="12.75">
      <c r="A1071" s="410"/>
      <c r="B1071" s="405"/>
      <c r="C1071" s="405"/>
      <c r="D1071" s="405"/>
      <c r="E1071" s="405"/>
    </row>
    <row r="1072" spans="1:5" ht="12.75">
      <c r="A1072" s="410"/>
      <c r="B1072" s="405"/>
      <c r="C1072" s="405"/>
      <c r="D1072" s="405"/>
      <c r="E1072" s="405"/>
    </row>
    <row r="1073" spans="1:5" ht="12.75">
      <c r="A1073" s="410"/>
      <c r="B1073" s="405"/>
      <c r="C1073" s="405"/>
      <c r="D1073" s="405"/>
      <c r="E1073" s="405"/>
    </row>
    <row r="1074" spans="1:5" ht="12.75">
      <c r="A1074" s="410"/>
      <c r="B1074" s="405"/>
      <c r="C1074" s="405"/>
      <c r="D1074" s="405"/>
      <c r="E1074" s="405"/>
    </row>
    <row r="1075" spans="1:5" ht="12.75">
      <c r="A1075" s="410"/>
      <c r="B1075" s="405"/>
      <c r="C1075" s="405"/>
      <c r="D1075" s="405"/>
      <c r="E1075" s="405"/>
    </row>
  </sheetData>
  <sheetProtection password="DD0F" sheet="1" objects="1" scenarios="1"/>
  <dataValidations count="16">
    <dataValidation type="decimal" allowBlank="1" showInputMessage="1" showErrorMessage="1" errorTitle="alpha - Wert" error="der Wert darf 0,08 nicht unterschreiten" sqref="E19">
      <formula1>0.08</formula1>
      <formula2>0.99</formula2>
    </dataValidation>
    <dataValidation type="decimal" allowBlank="1" showInputMessage="1" showErrorMessage="1" errorTitle="Sicherheit i.praktischen Rohrbau" error="Si =&gt; 2   --   4" sqref="E83">
      <formula1>2</formula1>
      <formula2>6</formula2>
    </dataValidation>
    <dataValidation type="decimal" allowBlank="1" showInputMessage="1" showErrorMessage="1" errorTitle="Widerstandswert " error="für jeden Fall ist ein Mindestwert von 0,1&#10;als Zulaufwiderstand ( Flanschpaar ) festgelegt ." sqref="E55">
      <formula1>0.1</formula1>
      <formula2>100</formula2>
    </dataValidation>
    <dataValidation type="decimal" operator="greaterThanOrEqual" allowBlank="1" showInputMessage="1" showErrorMessage="1" promptTitle="prüfe Angebot SV hinsichtlich" prompt="der Leistungsfähigkeit zur Ableitung von qm, ggf. bei großen Mengen  &#10;2 SV  einsetzen." errorTitle="Bemessungsregel beachten" error="   " sqref="E49">
      <formula1>E48</formula1>
    </dataValidation>
    <dataValidation type="list" allowBlank="1" showInputMessage="1" showErrorMessage="1" sqref="E10">
      <formula1>$B$106:$B$182</formula1>
    </dataValidation>
    <dataValidation type="list" allowBlank="1" showInputMessage="1" showErrorMessage="1" errorTitle="es gilt nur die Liste" error="   " sqref="E20">
      <formula1>$F$19:$F$22</formula1>
    </dataValidation>
    <dataValidation type="decimal" operator="greaterThanOrEqual" allowBlank="1" showInputMessage="1" showErrorMessage="1" errorTitle="siehe die Bedingung" error="   " sqref="E69">
      <formula1>500</formula1>
    </dataValidation>
    <dataValidation type="decimal" operator="greaterThan" allowBlank="1" showInputMessage="1" showErrorMessage="1" promptTitle="wähle Durchmesser dA2  &gt;  dA1" prompt="   " errorTitle="Durchmesser zu klein gewählt" error="   " sqref="F68">
      <formula1>E68</formula1>
    </dataValidation>
    <dataValidation type="decimal" operator="greaterThanOrEqual" allowBlank="1" showInputMessage="1" showErrorMessage="1" promptTitle="Richtwerte siehe in C 73" prompt="   " errorTitle="min.Wert = 0,1" error="  " sqref="E70">
      <formula1>0.1</formula1>
    </dataValidation>
    <dataValidation type="decimal" operator="greaterThan" allowBlank="1" showInputMessage="1" showErrorMessage="1" errorTitle="siehe die Bedingung" error="   " sqref="E68">
      <formula1>E53</formula1>
    </dataValidation>
    <dataValidation allowBlank="1" showInputMessage="1" showErrorMessage="1" promptTitle="min.Wert 0,1" prompt="  " errorTitle="min.Wert  0,1" error="   " sqref="F70"/>
    <dataValidation allowBlank="1" showInputMessage="1" showErrorMessage="1" promptTitle="Aufteilung der Rohrlängen " prompt="Empfehlung :   Da1  =  0,6  x  L  &#10;                        Da2  =  0,4  x  L  " sqref="F69"/>
    <dataValidation type="decimal" operator="greaterThanOrEqual" allowBlank="1" showInputMessage="1" showErrorMessage="1" errorTitle="siehe die Bedingungen" error="   " sqref="E54">
      <formula1>E48</formula1>
    </dataValidation>
    <dataValidation type="decimal" operator="greaterThanOrEqual" allowBlank="1" showInputMessage="1" showErrorMessage="1" errorTitle="siehe die Bedingung" error="   " sqref="E56">
      <formula1>80</formula1>
    </dataValidation>
    <dataValidation type="whole" operator="greaterThanOrEqual" allowBlank="1" showInputMessage="1" showErrorMessage="1" sqref="E53">
      <formula1>E48</formula1>
    </dataValidation>
    <dataValidation type="decimal" operator="greaterThanOrEqual" allowBlank="1" showInputMessage="1" showErrorMessage="1" errorTitle="Bedingung nicht erfüllt" error="   " sqref="E48">
      <formula1>E47</formula1>
    </dataValidation>
  </dataValidations>
  <printOptions/>
  <pageMargins left="0.7874015748031497" right="0.4724409448818898" top="0.7874015748031497" bottom="0" header="0.4330708661417323" footer="0"/>
  <pageSetup horizontalDpi="300" verticalDpi="300" orientation="portrait" paperSize="9" r:id="rId29"/>
  <headerFooter alignWithMargins="0">
    <oddHeader xml:space="preserve">&amp;L&amp;9   Technische Berechnung
   Sattdampf : Sicherheitsventil , Zuleitung , Abblaseleitung , Statik &amp;C&amp;"Arial,Fett"&amp;11                  </oddHeader>
  </headerFooter>
  <drawing r:id="rId28"/>
  <legacyDrawing r:id="rId27"/>
  <oleObjects>
    <oleObject progId="Equation.3" shapeId="106988" r:id="rId2"/>
    <oleObject progId="Equation.3" shapeId="44008" r:id="rId3"/>
    <oleObject progId="Equation.3" shapeId="139550" r:id="rId4"/>
    <oleObject progId="Equation.3" shapeId="158600" r:id="rId5"/>
    <oleObject progId="Equation.3" shapeId="284746" r:id="rId6"/>
    <oleObject progId="Equation.3" shapeId="350398" r:id="rId7"/>
    <oleObject progId="Equation.3" shapeId="63192" r:id="rId8"/>
    <oleObject progId="Equation.3" shapeId="123857" r:id="rId9"/>
    <oleObject progId="Equation.3" shapeId="212170" r:id="rId10"/>
    <oleObject progId="TurboCAD.Drawing.4" shapeId="50679" r:id="rId11"/>
    <oleObject progId="TurboCAD.Drawing.4" shapeId="125416" r:id="rId12"/>
    <oleObject progId="TurboCAD.Drawing.4" shapeId="161147" r:id="rId13"/>
    <oleObject progId="Equation.3" shapeId="22379" r:id="rId14"/>
    <oleObject progId="Equation.3" shapeId="34553" r:id="rId15"/>
    <oleObject progId="Equation.3" shapeId="88585" r:id="rId16"/>
    <oleObject progId="Equation.3" shapeId="174632" r:id="rId17"/>
    <oleObject progId="Equation.3" shapeId="139426" r:id="rId18"/>
    <oleObject progId="Equation.3" shapeId="142546" r:id="rId19"/>
    <oleObject progId="Equation.3" shapeId="351790" r:id="rId20"/>
    <oleObject progId="Equation.3" shapeId="88915" r:id="rId21"/>
    <oleObject progId="Equation.3" shapeId="211316" r:id="rId22"/>
    <oleObject progId="Equation.3" shapeId="227009" r:id="rId23"/>
    <oleObject progId="Equation.3" shapeId="223846" r:id="rId24"/>
    <oleObject progId="Equation.3" shapeId="582395" r:id="rId25"/>
    <oleObject progId="Equation.3" shapeId="493789" r:id="rId2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B2:F15"/>
  <sheetViews>
    <sheetView showGridLines="0" workbookViewId="0" topLeftCell="A1">
      <selection activeCell="R26" sqref="R26"/>
    </sheetView>
  </sheetViews>
  <sheetFormatPr defaultColWidth="11.421875" defaultRowHeight="12.75"/>
  <cols>
    <col min="1" max="1" width="2.140625" style="366" customWidth="1"/>
    <col min="2" max="2" width="12.421875" style="366" customWidth="1"/>
    <col min="3" max="16384" width="11.421875" style="366" customWidth="1"/>
  </cols>
  <sheetData>
    <row r="2" ht="12.75">
      <c r="B2" s="470" t="s">
        <v>221</v>
      </c>
    </row>
    <row r="3" ht="7.5" customHeight="1"/>
    <row r="4" ht="12.75">
      <c r="B4" s="471" t="s">
        <v>222</v>
      </c>
    </row>
    <row r="6" spans="2:6" ht="12.75">
      <c r="B6" s="472" t="s">
        <v>121</v>
      </c>
      <c r="C6" s="471" t="s">
        <v>122</v>
      </c>
      <c r="D6" s="472"/>
      <c r="E6" s="472"/>
      <c r="F6" s="472"/>
    </row>
    <row r="7" spans="2:6" ht="12.75">
      <c r="B7" s="472"/>
      <c r="C7" s="471" t="s">
        <v>123</v>
      </c>
      <c r="D7" s="472"/>
      <c r="E7" s="472"/>
      <c r="F7" s="472"/>
    </row>
    <row r="9" s="376" customFormat="1" ht="15.75" customHeight="1">
      <c r="B9" s="473" t="s">
        <v>223</v>
      </c>
    </row>
    <row r="10" spans="2:3" s="376" customFormat="1" ht="15.75" customHeight="1">
      <c r="B10" s="474" t="s">
        <v>124</v>
      </c>
      <c r="C10" s="420" t="s">
        <v>125</v>
      </c>
    </row>
    <row r="11" spans="2:3" s="376" customFormat="1" ht="13.5" customHeight="1">
      <c r="B11" s="475" t="s">
        <v>126</v>
      </c>
      <c r="C11" s="420" t="s">
        <v>127</v>
      </c>
    </row>
    <row r="12" spans="2:3" s="376" customFormat="1" ht="13.5" customHeight="1">
      <c r="B12" s="475" t="s">
        <v>128</v>
      </c>
      <c r="C12" s="420" t="s">
        <v>129</v>
      </c>
    </row>
    <row r="13" ht="12.75"/>
    <row r="14" ht="12.75">
      <c r="B14" s="476" t="s">
        <v>130</v>
      </c>
    </row>
    <row r="15" ht="12.75">
      <c r="B15" s="477" t="s">
        <v>131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 password="DD0F" sheet="1" objects="1" scenarios="1"/>
  <printOptions/>
  <pageMargins left="0.75" right="0.75" top="1" bottom="1" header="0.4921259845" footer="0.4921259845"/>
  <pageSetup orientation="portrait" paperSize="9"/>
  <legacyDrawing r:id="rId7"/>
  <oleObjects>
    <oleObject progId="Equation.3" shapeId="314894" r:id="rId1"/>
    <oleObject progId="Equation.3" shapeId="314895" r:id="rId2"/>
    <oleObject progId="TurboCAD.Drawing.4" shapeId="314896" r:id="rId3"/>
    <oleObject progId="Equation.3" shapeId="314961" r:id="rId4"/>
    <oleObject progId="Equation.3" shapeId="314962" r:id="rId5"/>
    <oleObject progId="TurboCAD.Drawing.4" shapeId="314963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B2:H19"/>
  <sheetViews>
    <sheetView showGridLines="0" workbookViewId="0" topLeftCell="A1">
      <selection activeCell="Q26" sqref="Q26"/>
    </sheetView>
  </sheetViews>
  <sheetFormatPr defaultColWidth="11.421875" defaultRowHeight="12.75"/>
  <cols>
    <col min="1" max="1" width="1.8515625" style="366" customWidth="1"/>
    <col min="2" max="2" width="15.00390625" style="366" customWidth="1"/>
    <col min="3" max="4" width="11.421875" style="366" customWidth="1"/>
    <col min="5" max="5" width="9.28125" style="366" customWidth="1"/>
    <col min="6" max="6" width="13.8515625" style="366" customWidth="1"/>
    <col min="7" max="16384" width="11.421875" style="366" customWidth="1"/>
  </cols>
  <sheetData>
    <row r="2" ht="12.75">
      <c r="B2" s="470" t="s">
        <v>224</v>
      </c>
    </row>
    <row r="3" ht="7.5" customHeight="1"/>
    <row r="4" ht="12.75">
      <c r="B4" s="478" t="s">
        <v>225</v>
      </c>
    </row>
    <row r="5" spans="6:7" s="376" customFormat="1" ht="18" customHeight="1">
      <c r="F5" s="479" t="s">
        <v>132</v>
      </c>
      <c r="G5" s="480" t="s">
        <v>133</v>
      </c>
    </row>
    <row r="6" spans="2:7" s="376" customFormat="1" ht="12.75">
      <c r="B6" s="479" t="s">
        <v>134</v>
      </c>
      <c r="C6" s="475" t="s">
        <v>135</v>
      </c>
      <c r="D6" s="475"/>
      <c r="F6" s="481" t="s">
        <v>136</v>
      </c>
      <c r="G6" s="481">
        <v>0.86</v>
      </c>
    </row>
    <row r="7" spans="2:7" s="376" customFormat="1" ht="12.75">
      <c r="B7" s="482"/>
      <c r="C7" s="475" t="s">
        <v>137</v>
      </c>
      <c r="D7" s="475"/>
      <c r="F7" s="481" t="s">
        <v>138</v>
      </c>
      <c r="G7" s="481">
        <v>0.86</v>
      </c>
    </row>
    <row r="8" spans="2:8" s="376" customFormat="1" ht="12.75">
      <c r="B8" s="482"/>
      <c r="C8" s="475" t="s">
        <v>139</v>
      </c>
      <c r="D8" s="475"/>
      <c r="F8" s="481">
        <v>7</v>
      </c>
      <c r="G8" s="481">
        <v>0.79</v>
      </c>
      <c r="H8" s="481"/>
    </row>
    <row r="9" spans="2:8" s="376" customFormat="1" ht="12.75">
      <c r="B9" s="482"/>
      <c r="C9" s="475" t="s">
        <v>139</v>
      </c>
      <c r="D9" s="475"/>
      <c r="F9" s="481">
        <v>12.5</v>
      </c>
      <c r="G9" s="481">
        <v>0.51</v>
      </c>
      <c r="H9" s="481"/>
    </row>
    <row r="10" s="376" customFormat="1" ht="12.75">
      <c r="H10" s="481"/>
    </row>
    <row r="11" spans="2:8" s="376" customFormat="1" ht="12.75">
      <c r="B11" s="479" t="s">
        <v>140</v>
      </c>
      <c r="C11" s="475" t="s">
        <v>141</v>
      </c>
      <c r="D11" s="475"/>
      <c r="F11" s="481" t="s">
        <v>142</v>
      </c>
      <c r="G11" s="481">
        <v>0.78</v>
      </c>
      <c r="H11" s="481"/>
    </row>
    <row r="12" spans="2:8" s="376" customFormat="1" ht="12.75">
      <c r="B12" s="482"/>
      <c r="C12" s="475" t="s">
        <v>143</v>
      </c>
      <c r="D12" s="475"/>
      <c r="F12" s="481" t="s">
        <v>142</v>
      </c>
      <c r="G12" s="481">
        <v>0.78</v>
      </c>
      <c r="H12" s="481"/>
    </row>
    <row r="13" spans="2:8" s="376" customFormat="1" ht="12.75">
      <c r="B13" s="482"/>
      <c r="C13" s="475" t="s">
        <v>144</v>
      </c>
      <c r="D13" s="475"/>
      <c r="F13" s="481" t="s">
        <v>145</v>
      </c>
      <c r="G13" s="481">
        <v>0.78</v>
      </c>
      <c r="H13" s="481"/>
    </row>
    <row r="14" spans="2:8" s="376" customFormat="1" ht="12.75">
      <c r="B14" s="482"/>
      <c r="C14" s="475" t="s">
        <v>146</v>
      </c>
      <c r="D14" s="475"/>
      <c r="F14" s="481" t="s">
        <v>147</v>
      </c>
      <c r="G14" s="481">
        <v>0.78</v>
      </c>
      <c r="H14" s="481"/>
    </row>
    <row r="15" spans="2:7" ht="12.75">
      <c r="B15" s="482"/>
      <c r="C15" s="475" t="s">
        <v>148</v>
      </c>
      <c r="D15" s="475"/>
      <c r="E15" s="376"/>
      <c r="F15" s="481" t="s">
        <v>149</v>
      </c>
      <c r="G15" s="481">
        <v>0.78</v>
      </c>
    </row>
    <row r="16" ht="12.75">
      <c r="F16" s="404"/>
    </row>
    <row r="17" spans="2:6" ht="12.75">
      <c r="B17" s="404" t="s">
        <v>150</v>
      </c>
      <c r="F17" s="404" t="s">
        <v>151</v>
      </c>
    </row>
    <row r="18" ht="12.75"/>
    <row r="19" ht="12.75">
      <c r="E19" s="483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password="DD0F" sheet="1" objects="1" scenarios="1"/>
  <printOptions/>
  <pageMargins left="0.75" right="0.75" top="1" bottom="1" header="0.4921259845" footer="0.4921259845"/>
  <pageSetup orientation="portrait" paperSize="9"/>
  <legacyDrawing r:id="rId5"/>
  <oleObjects>
    <oleObject progId="Equation.3" shapeId="316730" r:id="rId1"/>
    <oleObject progId="TurboCAD.Drawing.4" shapeId="316732" r:id="rId2"/>
    <oleObject progId="Equation.3" shapeId="316851" r:id="rId3"/>
    <oleObject progId="TurboCAD.Drawing.4" shapeId="31685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B2:J11"/>
  <sheetViews>
    <sheetView showGridLines="0" workbookViewId="0" topLeftCell="A1">
      <selection activeCell="T26" sqref="T26"/>
    </sheetView>
  </sheetViews>
  <sheetFormatPr defaultColWidth="11.421875" defaultRowHeight="12.75"/>
  <cols>
    <col min="1" max="1" width="2.140625" style="366" customWidth="1"/>
    <col min="2" max="3" width="11.421875" style="366" customWidth="1"/>
    <col min="4" max="4" width="10.7109375" style="366" customWidth="1"/>
    <col min="5" max="16384" width="11.421875" style="366" customWidth="1"/>
  </cols>
  <sheetData>
    <row r="2" ht="12.75">
      <c r="B2" s="470" t="s">
        <v>226</v>
      </c>
    </row>
    <row r="3" ht="7.5" customHeight="1"/>
    <row r="4" ht="12.75">
      <c r="B4" s="478" t="s">
        <v>225</v>
      </c>
    </row>
    <row r="6" ht="12.75"/>
    <row r="7" ht="12.75"/>
    <row r="8" ht="12.75"/>
    <row r="9" ht="12.75"/>
    <row r="10" ht="12.75"/>
    <row r="11" ht="12.75">
      <c r="J11" s="484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 password="DD0F" sheet="1" objects="1" scenarios="1"/>
  <printOptions/>
  <pageMargins left="0.75" right="0.75" top="1" bottom="1" header="0.4921259845" footer="0.4921259845"/>
  <pageSetup orientation="portrait" paperSize="9"/>
  <legacyDrawing r:id="rId2"/>
  <oleObjects>
    <oleObject progId="TurboCAD.Drawing.4" shapeId="31932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BE108"/>
  <sheetViews>
    <sheetView showGridLines="0" workbookViewId="0" topLeftCell="A1">
      <selection activeCell="X26" sqref="X26"/>
    </sheetView>
  </sheetViews>
  <sheetFormatPr defaultColWidth="11.421875" defaultRowHeight="12.75"/>
  <cols>
    <col min="1" max="1" width="4.00390625" style="492" customWidth="1"/>
    <col min="2" max="2" width="10.00390625" style="513" customWidth="1"/>
    <col min="3" max="3" width="7.00390625" style="492" customWidth="1"/>
    <col min="4" max="4" width="8.7109375" style="494" customWidth="1"/>
    <col min="5" max="5" width="9.8515625" style="495" customWidth="1"/>
    <col min="6" max="6" width="6.7109375" style="490" customWidth="1"/>
    <col min="7" max="56" width="6.7109375" style="441" customWidth="1"/>
    <col min="57" max="59" width="5.7109375" style="441" customWidth="1"/>
    <col min="60" max="61" width="4.8515625" style="441" customWidth="1"/>
    <col min="62" max="16384" width="11.421875" style="441" customWidth="1"/>
  </cols>
  <sheetData>
    <row r="2" spans="1:19" ht="12.75">
      <c r="A2" s="485"/>
      <c r="B2" s="486" t="s">
        <v>85</v>
      </c>
      <c r="C2" s="487"/>
      <c r="D2" s="488"/>
      <c r="E2" s="489"/>
      <c r="P2" s="491"/>
      <c r="Q2" s="491"/>
      <c r="R2" s="491"/>
      <c r="S2" s="491"/>
    </row>
    <row r="3" ht="12.75">
      <c r="B3" s="493" t="s">
        <v>95</v>
      </c>
    </row>
    <row r="4" ht="12.75">
      <c r="B4" s="493" t="s">
        <v>92</v>
      </c>
    </row>
    <row r="5" spans="1:57" ht="12.75">
      <c r="A5" s="496"/>
      <c r="B5" s="497"/>
      <c r="C5" s="498" t="s">
        <v>86</v>
      </c>
      <c r="D5" s="499"/>
      <c r="E5" s="500"/>
      <c r="F5" s="501"/>
      <c r="G5" s="501"/>
      <c r="H5" s="501"/>
      <c r="I5" s="501"/>
      <c r="J5" s="501"/>
      <c r="K5" s="501"/>
      <c r="L5" s="501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502"/>
      <c r="BE5" s="490"/>
    </row>
    <row r="6" spans="1:56" ht="12.75">
      <c r="A6" s="503"/>
      <c r="B6" s="497" t="s">
        <v>87</v>
      </c>
      <c r="C6" s="498" t="s">
        <v>88</v>
      </c>
      <c r="D6" s="499" t="s">
        <v>89</v>
      </c>
      <c r="E6" s="500" t="s">
        <v>90</v>
      </c>
      <c r="F6" s="501" t="s">
        <v>159</v>
      </c>
      <c r="G6" s="501"/>
      <c r="H6" s="501"/>
      <c r="I6" s="501"/>
      <c r="J6" s="501"/>
      <c r="K6" s="501"/>
      <c r="L6" s="501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2"/>
      <c r="BD6" s="502"/>
    </row>
    <row r="7" spans="1:57" s="507" customFormat="1" ht="10.5">
      <c r="A7" s="504"/>
      <c r="B7" s="505">
        <v>1</v>
      </c>
      <c r="C7" s="505">
        <v>2</v>
      </c>
      <c r="D7" s="505">
        <v>3</v>
      </c>
      <c r="E7" s="506">
        <v>4</v>
      </c>
      <c r="F7" s="506"/>
      <c r="G7" s="506"/>
      <c r="H7" s="506"/>
      <c r="I7" s="506"/>
      <c r="J7" s="506"/>
      <c r="K7" s="506"/>
      <c r="L7" s="506"/>
      <c r="BE7" s="504"/>
    </row>
    <row r="8" spans="1:57" ht="12.75">
      <c r="A8" s="503"/>
      <c r="B8" s="435">
        <v>1.2</v>
      </c>
      <c r="C8" s="442">
        <v>104.81</v>
      </c>
      <c r="D8" s="501">
        <v>1.428</v>
      </c>
      <c r="E8" s="500">
        <v>0</v>
      </c>
      <c r="F8" s="501">
        <v>1.31</v>
      </c>
      <c r="G8" s="501"/>
      <c r="H8" s="501"/>
      <c r="I8" s="501"/>
      <c r="J8" s="501"/>
      <c r="K8" s="501"/>
      <c r="L8" s="501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  <c r="AR8" s="502"/>
      <c r="AS8" s="502"/>
      <c r="AT8" s="502"/>
      <c r="AU8" s="502"/>
      <c r="AV8" s="502"/>
      <c r="AW8" s="502"/>
      <c r="AX8" s="502"/>
      <c r="AY8" s="502"/>
      <c r="AZ8" s="502"/>
      <c r="BA8" s="502"/>
      <c r="BB8" s="502"/>
      <c r="BC8" s="502"/>
      <c r="BD8" s="502"/>
      <c r="BE8" s="508"/>
    </row>
    <row r="9" spans="1:57" ht="12.75">
      <c r="A9" s="503"/>
      <c r="B9" s="435">
        <v>1.4</v>
      </c>
      <c r="C9" s="442">
        <v>109.32</v>
      </c>
      <c r="D9" s="501">
        <v>1.236</v>
      </c>
      <c r="E9" s="500">
        <v>0</v>
      </c>
      <c r="F9" s="501">
        <v>1.31</v>
      </c>
      <c r="G9" s="501"/>
      <c r="H9" s="501"/>
      <c r="I9" s="501"/>
      <c r="J9" s="501"/>
      <c r="K9" s="501"/>
      <c r="L9" s="501"/>
      <c r="M9" s="502"/>
      <c r="N9" s="502"/>
      <c r="O9" s="502"/>
      <c r="P9" s="502"/>
      <c r="Q9" s="502"/>
      <c r="R9" s="502"/>
      <c r="S9" s="502"/>
      <c r="T9" s="502"/>
      <c r="U9" s="502"/>
      <c r="V9" s="502"/>
      <c r="W9" s="502"/>
      <c r="X9" s="502"/>
      <c r="Y9" s="502"/>
      <c r="Z9" s="502"/>
      <c r="AA9" s="502"/>
      <c r="AB9" s="502"/>
      <c r="AC9" s="502"/>
      <c r="AD9" s="502"/>
      <c r="AE9" s="502"/>
      <c r="AF9" s="502"/>
      <c r="AG9" s="502"/>
      <c r="AH9" s="502"/>
      <c r="AI9" s="502"/>
      <c r="AJ9" s="502"/>
      <c r="AK9" s="502"/>
      <c r="AL9" s="502"/>
      <c r="AM9" s="502"/>
      <c r="AN9" s="502"/>
      <c r="AO9" s="502"/>
      <c r="AP9" s="502"/>
      <c r="AQ9" s="502"/>
      <c r="AR9" s="502"/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8"/>
    </row>
    <row r="10" spans="1:57" ht="12.75">
      <c r="A10" s="503"/>
      <c r="B10" s="435">
        <v>1.6</v>
      </c>
      <c r="C10" s="442">
        <v>113.32</v>
      </c>
      <c r="D10" s="501">
        <v>1.091</v>
      </c>
      <c r="E10" s="500">
        <v>0</v>
      </c>
      <c r="F10" s="501">
        <v>1.31</v>
      </c>
      <c r="G10" s="501"/>
      <c r="H10" s="501"/>
      <c r="I10" s="501"/>
      <c r="J10" s="501"/>
      <c r="K10" s="501"/>
      <c r="L10" s="501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502"/>
      <c r="AB10" s="502"/>
      <c r="AC10" s="502"/>
      <c r="AD10" s="502"/>
      <c r="AE10" s="502"/>
      <c r="AF10" s="502"/>
      <c r="AG10" s="502"/>
      <c r="AH10" s="502"/>
      <c r="AI10" s="502"/>
      <c r="AJ10" s="502"/>
      <c r="AK10" s="502"/>
      <c r="AL10" s="502"/>
      <c r="AM10" s="502"/>
      <c r="AN10" s="502"/>
      <c r="AO10" s="502"/>
      <c r="AP10" s="502"/>
      <c r="AQ10" s="502"/>
      <c r="AR10" s="502"/>
      <c r="AS10" s="502"/>
      <c r="AT10" s="502"/>
      <c r="AU10" s="502"/>
      <c r="AV10" s="502"/>
      <c r="AW10" s="502"/>
      <c r="AX10" s="502"/>
      <c r="AY10" s="502"/>
      <c r="AZ10" s="502"/>
      <c r="BA10" s="502"/>
      <c r="BB10" s="502"/>
      <c r="BC10" s="502"/>
      <c r="BD10" s="502"/>
      <c r="BE10" s="508"/>
    </row>
    <row r="11" spans="1:57" ht="12.75">
      <c r="A11" s="503"/>
      <c r="B11" s="435">
        <v>1.8</v>
      </c>
      <c r="C11" s="442">
        <v>116.93</v>
      </c>
      <c r="D11" s="501">
        <v>0.9772</v>
      </c>
      <c r="E11" s="500">
        <v>0</v>
      </c>
      <c r="F11" s="501" t="s">
        <v>173</v>
      </c>
      <c r="G11" s="501"/>
      <c r="H11" s="501"/>
      <c r="I11" s="501"/>
      <c r="J11" s="501"/>
      <c r="K11" s="501"/>
      <c r="L11" s="501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2"/>
      <c r="AF11" s="502"/>
      <c r="AG11" s="502"/>
      <c r="AH11" s="502"/>
      <c r="AI11" s="502"/>
      <c r="AJ11" s="502"/>
      <c r="AK11" s="502"/>
      <c r="AL11" s="502"/>
      <c r="AM11" s="502"/>
      <c r="AN11" s="502"/>
      <c r="AO11" s="502"/>
      <c r="AP11" s="502"/>
      <c r="AQ11" s="502"/>
      <c r="AR11" s="502"/>
      <c r="AS11" s="502"/>
      <c r="AT11" s="502"/>
      <c r="AU11" s="502"/>
      <c r="AV11" s="502"/>
      <c r="AW11" s="502"/>
      <c r="AX11" s="502"/>
      <c r="AY11" s="502"/>
      <c r="AZ11" s="502"/>
      <c r="BA11" s="502"/>
      <c r="BB11" s="502"/>
      <c r="BC11" s="502"/>
      <c r="BD11" s="502"/>
      <c r="BE11" s="508"/>
    </row>
    <row r="12" spans="1:57" ht="12.75">
      <c r="A12" s="503"/>
      <c r="B12" s="435">
        <v>2</v>
      </c>
      <c r="C12" s="442">
        <v>120.23</v>
      </c>
      <c r="D12" s="501">
        <v>0.8854</v>
      </c>
      <c r="E12" s="500">
        <v>1.845</v>
      </c>
      <c r="F12" s="501">
        <v>1.31</v>
      </c>
      <c r="G12" s="501"/>
      <c r="H12" s="501"/>
      <c r="I12" s="501"/>
      <c r="J12" s="501"/>
      <c r="K12" s="501"/>
      <c r="L12" s="501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502"/>
      <c r="AP12" s="502"/>
      <c r="AQ12" s="502"/>
      <c r="AR12" s="502"/>
      <c r="AS12" s="502"/>
      <c r="AT12" s="502"/>
      <c r="AU12" s="502"/>
      <c r="AV12" s="502"/>
      <c r="AW12" s="502"/>
      <c r="AX12" s="502"/>
      <c r="AY12" s="502"/>
      <c r="AZ12" s="502"/>
      <c r="BA12" s="502"/>
      <c r="BB12" s="502"/>
      <c r="BC12" s="502"/>
      <c r="BD12" s="502"/>
      <c r="BE12" s="508"/>
    </row>
    <row r="13" spans="1:57" ht="12.75">
      <c r="A13" s="503"/>
      <c r="B13" s="435">
        <v>2.2</v>
      </c>
      <c r="C13" s="442">
        <v>123.27</v>
      </c>
      <c r="D13" s="501">
        <v>0.8098</v>
      </c>
      <c r="E13" s="500">
        <v>1.8458</v>
      </c>
      <c r="F13" s="501">
        <v>1.31</v>
      </c>
      <c r="G13" s="501"/>
      <c r="H13" s="501"/>
      <c r="I13" s="501"/>
      <c r="J13" s="501"/>
      <c r="K13" s="501"/>
      <c r="L13" s="501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502"/>
      <c r="BA13" s="502"/>
      <c r="BB13" s="502"/>
      <c r="BC13" s="502"/>
      <c r="BD13" s="502"/>
      <c r="BE13" s="508"/>
    </row>
    <row r="14" spans="1:57" ht="12.75">
      <c r="A14" s="503"/>
      <c r="B14" s="435">
        <v>2.4</v>
      </c>
      <c r="C14" s="442">
        <v>126.09</v>
      </c>
      <c r="D14" s="501">
        <v>0.7465</v>
      </c>
      <c r="E14" s="500">
        <v>1.85</v>
      </c>
      <c r="F14" s="501">
        <v>1.31</v>
      </c>
      <c r="G14" s="501"/>
      <c r="H14" s="501"/>
      <c r="I14" s="501"/>
      <c r="J14" s="501"/>
      <c r="K14" s="501"/>
      <c r="L14" s="501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2"/>
      <c r="AU14" s="502"/>
      <c r="AV14" s="502"/>
      <c r="AW14" s="502"/>
      <c r="AX14" s="502"/>
      <c r="AY14" s="502"/>
      <c r="AZ14" s="502"/>
      <c r="BA14" s="502"/>
      <c r="BB14" s="502"/>
      <c r="BC14" s="502"/>
      <c r="BD14" s="502"/>
      <c r="BE14" s="508"/>
    </row>
    <row r="15" spans="1:57" ht="12.75">
      <c r="A15" s="503"/>
      <c r="B15" s="435">
        <v>2.6</v>
      </c>
      <c r="C15" s="442">
        <v>128.73</v>
      </c>
      <c r="D15" s="501">
        <v>0.6925</v>
      </c>
      <c r="E15" s="500">
        <v>1.855</v>
      </c>
      <c r="F15" s="501">
        <v>1.31</v>
      </c>
      <c r="G15" s="501"/>
      <c r="H15" s="501"/>
      <c r="I15" s="501"/>
      <c r="J15" s="501"/>
      <c r="K15" s="501"/>
      <c r="L15" s="501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9"/>
    </row>
    <row r="16" spans="1:57" ht="12.75">
      <c r="A16" s="503"/>
      <c r="B16" s="435">
        <v>2.8</v>
      </c>
      <c r="C16" s="442">
        <v>131.2</v>
      </c>
      <c r="D16" s="501">
        <v>0.646</v>
      </c>
      <c r="E16" s="500">
        <v>1.86</v>
      </c>
      <c r="F16" s="501">
        <v>1.31</v>
      </c>
      <c r="G16" s="501"/>
      <c r="H16" s="501"/>
      <c r="I16" s="501"/>
      <c r="J16" s="501"/>
      <c r="K16" s="501"/>
      <c r="L16" s="501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502"/>
      <c r="BA16" s="502"/>
      <c r="BB16" s="502"/>
      <c r="BC16" s="502"/>
      <c r="BD16" s="502"/>
      <c r="BE16" s="509"/>
    </row>
    <row r="17" spans="1:57" ht="12.75">
      <c r="A17" s="503"/>
      <c r="B17" s="435">
        <v>3</v>
      </c>
      <c r="C17" s="442">
        <v>133.54</v>
      </c>
      <c r="D17" s="501">
        <v>0.6056</v>
      </c>
      <c r="E17" s="500">
        <v>1.87</v>
      </c>
      <c r="F17" s="501">
        <v>1.31</v>
      </c>
      <c r="G17" s="501"/>
      <c r="H17" s="501"/>
      <c r="I17" s="501"/>
      <c r="J17" s="501"/>
      <c r="K17" s="501"/>
      <c r="L17" s="501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  <c r="BC17" s="502"/>
      <c r="BD17" s="502"/>
      <c r="BE17" s="509"/>
    </row>
    <row r="18" spans="1:57" ht="12.75">
      <c r="A18" s="503"/>
      <c r="B18" s="435">
        <v>3.2</v>
      </c>
      <c r="C18" s="442">
        <v>135.75</v>
      </c>
      <c r="D18" s="501">
        <v>0.57</v>
      </c>
      <c r="E18" s="500">
        <v>1.872</v>
      </c>
      <c r="F18" s="501">
        <v>1.31</v>
      </c>
      <c r="G18" s="501"/>
      <c r="H18" s="501"/>
      <c r="I18" s="501"/>
      <c r="J18" s="501"/>
      <c r="K18" s="501"/>
      <c r="L18" s="501"/>
      <c r="M18" s="502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2"/>
      <c r="AR18" s="502"/>
      <c r="AS18" s="502"/>
      <c r="AT18" s="502"/>
      <c r="AU18" s="502"/>
      <c r="AV18" s="502"/>
      <c r="AW18" s="502"/>
      <c r="AX18" s="502"/>
      <c r="AY18" s="502"/>
      <c r="AZ18" s="502"/>
      <c r="BA18" s="502"/>
      <c r="BB18" s="502"/>
      <c r="BC18" s="502"/>
      <c r="BD18" s="502"/>
      <c r="BE18" s="509"/>
    </row>
    <row r="19" spans="1:57" ht="12.75">
      <c r="A19" s="503"/>
      <c r="B19" s="435">
        <v>3.4</v>
      </c>
      <c r="C19" s="442">
        <v>137.86</v>
      </c>
      <c r="D19" s="501">
        <v>0.5385</v>
      </c>
      <c r="E19" s="500">
        <v>1.874</v>
      </c>
      <c r="F19" s="501">
        <v>1.31</v>
      </c>
      <c r="G19" s="501"/>
      <c r="H19" s="501"/>
      <c r="I19" s="501"/>
      <c r="J19" s="501"/>
      <c r="K19" s="501"/>
      <c r="L19" s="501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2"/>
      <c r="AM19" s="502"/>
      <c r="AN19" s="502"/>
      <c r="AO19" s="502"/>
      <c r="AP19" s="502"/>
      <c r="AQ19" s="502"/>
      <c r="AR19" s="502"/>
      <c r="AS19" s="502"/>
      <c r="AT19" s="502"/>
      <c r="AU19" s="502"/>
      <c r="AV19" s="502"/>
      <c r="AW19" s="502"/>
      <c r="AX19" s="502"/>
      <c r="AY19" s="502"/>
      <c r="AZ19" s="502"/>
      <c r="BA19" s="502"/>
      <c r="BB19" s="502"/>
      <c r="BC19" s="502"/>
      <c r="BD19" s="502"/>
      <c r="BE19" s="509"/>
    </row>
    <row r="20" spans="1:57" ht="12.75">
      <c r="A20" s="503"/>
      <c r="B20" s="435">
        <v>3.6</v>
      </c>
      <c r="C20" s="442">
        <v>139.86</v>
      </c>
      <c r="D20" s="501">
        <v>0.51055</v>
      </c>
      <c r="E20" s="500">
        <v>1.876</v>
      </c>
      <c r="F20" s="501">
        <v>1.31</v>
      </c>
      <c r="G20" s="501"/>
      <c r="H20" s="501"/>
      <c r="I20" s="510"/>
      <c r="J20" s="501"/>
      <c r="K20" s="501"/>
      <c r="L20" s="501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2"/>
      <c r="AS20" s="502"/>
      <c r="AT20" s="502"/>
      <c r="AU20" s="502"/>
      <c r="AV20" s="502"/>
      <c r="AW20" s="502"/>
      <c r="AX20" s="502"/>
      <c r="AY20" s="502"/>
      <c r="AZ20" s="502"/>
      <c r="BA20" s="502"/>
      <c r="BB20" s="502"/>
      <c r="BC20" s="502"/>
      <c r="BD20" s="502"/>
      <c r="BE20" s="490"/>
    </row>
    <row r="21" spans="1:57" ht="12.75">
      <c r="A21" s="503"/>
      <c r="B21" s="435">
        <v>3.8</v>
      </c>
      <c r="C21" s="442">
        <v>141.78</v>
      </c>
      <c r="D21" s="501">
        <v>0.4851</v>
      </c>
      <c r="E21" s="500">
        <v>1.878</v>
      </c>
      <c r="F21" s="501">
        <v>1.31</v>
      </c>
      <c r="G21" s="501"/>
      <c r="H21" s="501"/>
      <c r="I21" s="501"/>
      <c r="J21" s="501"/>
      <c r="K21" s="501"/>
      <c r="L21" s="501"/>
      <c r="M21" s="502"/>
      <c r="N21" s="502"/>
      <c r="O21" s="502"/>
      <c r="P21" s="502"/>
      <c r="Q21" s="502"/>
      <c r="R21" s="502"/>
      <c r="S21" s="502"/>
      <c r="T21" s="502"/>
      <c r="U21" s="502"/>
      <c r="V21" s="502"/>
      <c r="W21" s="502"/>
      <c r="X21" s="502"/>
      <c r="Y21" s="502"/>
      <c r="Z21" s="502"/>
      <c r="AA21" s="502"/>
      <c r="AB21" s="502"/>
      <c r="AC21" s="502"/>
      <c r="AD21" s="502"/>
      <c r="AE21" s="502"/>
      <c r="AF21" s="502"/>
      <c r="AG21" s="502"/>
      <c r="AH21" s="502"/>
      <c r="AI21" s="502"/>
      <c r="AJ21" s="502"/>
      <c r="AK21" s="502"/>
      <c r="AL21" s="502"/>
      <c r="AM21" s="502"/>
      <c r="AN21" s="502"/>
      <c r="AO21" s="502"/>
      <c r="AP21" s="502"/>
      <c r="AQ21" s="502"/>
      <c r="AR21" s="502"/>
      <c r="AS21" s="502"/>
      <c r="AT21" s="502"/>
      <c r="AU21" s="502"/>
      <c r="AV21" s="502"/>
      <c r="AW21" s="502"/>
      <c r="AX21" s="502"/>
      <c r="AY21" s="502"/>
      <c r="AZ21" s="502"/>
      <c r="BA21" s="502"/>
      <c r="BB21" s="502"/>
      <c r="BC21" s="502"/>
      <c r="BD21" s="502"/>
      <c r="BE21" s="490"/>
    </row>
    <row r="22" spans="1:57" ht="12.75">
      <c r="A22" s="503"/>
      <c r="B22" s="435">
        <v>4</v>
      </c>
      <c r="C22" s="442">
        <v>143.62</v>
      </c>
      <c r="D22" s="501">
        <v>0.4622</v>
      </c>
      <c r="E22" s="500">
        <v>1.88</v>
      </c>
      <c r="F22" s="501">
        <v>1.31</v>
      </c>
      <c r="G22" s="501"/>
      <c r="H22" s="501"/>
      <c r="I22" s="501"/>
      <c r="J22" s="501"/>
      <c r="K22" s="501"/>
      <c r="L22" s="501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502"/>
      <c r="AN22" s="502"/>
      <c r="AO22" s="502"/>
      <c r="AP22" s="502"/>
      <c r="AQ22" s="502"/>
      <c r="AR22" s="502"/>
      <c r="AS22" s="502"/>
      <c r="AT22" s="502"/>
      <c r="AU22" s="502"/>
      <c r="AV22" s="502"/>
      <c r="AW22" s="502"/>
      <c r="AX22" s="502"/>
      <c r="AY22" s="502"/>
      <c r="AZ22" s="502"/>
      <c r="BA22" s="502"/>
      <c r="BB22" s="502"/>
      <c r="BC22" s="502"/>
      <c r="BD22" s="502"/>
      <c r="BE22" s="490"/>
    </row>
    <row r="23" spans="1:57" ht="12.75">
      <c r="A23" s="503"/>
      <c r="B23" s="435">
        <v>4.2</v>
      </c>
      <c r="C23" s="442">
        <v>145.39</v>
      </c>
      <c r="D23" s="501">
        <v>0.4415</v>
      </c>
      <c r="E23" s="500">
        <v>1.882</v>
      </c>
      <c r="F23" s="501">
        <v>1.31</v>
      </c>
      <c r="G23" s="501"/>
      <c r="H23" s="501"/>
      <c r="I23" s="501"/>
      <c r="J23" s="501"/>
      <c r="K23" s="501"/>
      <c r="L23" s="501"/>
      <c r="M23" s="502"/>
      <c r="N23" s="502"/>
      <c r="O23" s="502"/>
      <c r="P23" s="502"/>
      <c r="Q23" s="502"/>
      <c r="R23" s="502"/>
      <c r="S23" s="502"/>
      <c r="T23" s="502"/>
      <c r="U23" s="502"/>
      <c r="V23" s="502"/>
      <c r="W23" s="502"/>
      <c r="X23" s="502"/>
      <c r="Y23" s="502"/>
      <c r="Z23" s="502"/>
      <c r="AA23" s="502"/>
      <c r="AB23" s="502"/>
      <c r="AC23" s="502"/>
      <c r="AD23" s="502"/>
      <c r="AE23" s="502"/>
      <c r="AF23" s="502"/>
      <c r="AG23" s="502"/>
      <c r="AH23" s="502"/>
      <c r="AI23" s="502"/>
      <c r="AJ23" s="502"/>
      <c r="AK23" s="502"/>
      <c r="AL23" s="502"/>
      <c r="AM23" s="502"/>
      <c r="AN23" s="502"/>
      <c r="AO23" s="502"/>
      <c r="AP23" s="502"/>
      <c r="AQ23" s="502"/>
      <c r="AR23" s="502"/>
      <c r="AS23" s="502"/>
      <c r="AT23" s="502"/>
      <c r="AU23" s="502"/>
      <c r="AV23" s="502"/>
      <c r="AW23" s="502"/>
      <c r="AX23" s="502"/>
      <c r="AY23" s="502"/>
      <c r="AZ23" s="502"/>
      <c r="BA23" s="502"/>
      <c r="BB23" s="502"/>
      <c r="BC23" s="502"/>
      <c r="BD23" s="502"/>
      <c r="BE23" s="490"/>
    </row>
    <row r="24" spans="1:56" ht="12.75">
      <c r="A24" s="503"/>
      <c r="B24" s="435">
        <v>4.4</v>
      </c>
      <c r="C24" s="442">
        <v>147.09</v>
      </c>
      <c r="D24" s="501">
        <v>0.4226</v>
      </c>
      <c r="E24" s="500">
        <v>1.884</v>
      </c>
      <c r="F24" s="501">
        <v>1.31</v>
      </c>
      <c r="G24" s="501"/>
      <c r="H24" s="501"/>
      <c r="I24" s="501"/>
      <c r="J24" s="501"/>
      <c r="K24" s="501"/>
      <c r="L24" s="501"/>
      <c r="M24" s="502"/>
      <c r="N24" s="502"/>
      <c r="O24" s="502"/>
      <c r="P24" s="502"/>
      <c r="Q24" s="502"/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2"/>
      <c r="AE24" s="502"/>
      <c r="AF24" s="502"/>
      <c r="AG24" s="502"/>
      <c r="AH24" s="502"/>
      <c r="AI24" s="502"/>
      <c r="AJ24" s="502"/>
      <c r="AK24" s="502"/>
      <c r="AL24" s="502"/>
      <c r="AM24" s="502"/>
      <c r="AN24" s="502"/>
      <c r="AO24" s="502"/>
      <c r="AP24" s="502"/>
      <c r="AQ24" s="502"/>
      <c r="AR24" s="502"/>
      <c r="AS24" s="502"/>
      <c r="AT24" s="502"/>
      <c r="AU24" s="502"/>
      <c r="AV24" s="502"/>
      <c r="AW24" s="502"/>
      <c r="AX24" s="502"/>
      <c r="AY24" s="502"/>
      <c r="AZ24" s="502"/>
      <c r="BA24" s="502"/>
      <c r="BB24" s="502"/>
      <c r="BC24" s="502"/>
      <c r="BD24" s="502"/>
    </row>
    <row r="25" spans="1:56" ht="12.75">
      <c r="A25" s="503"/>
      <c r="B25" s="435">
        <v>4.6</v>
      </c>
      <c r="C25" s="442">
        <v>148.73</v>
      </c>
      <c r="D25" s="501">
        <v>0.4053</v>
      </c>
      <c r="E25" s="500">
        <v>1.886</v>
      </c>
      <c r="F25" s="501">
        <v>1.31</v>
      </c>
      <c r="G25" s="501"/>
      <c r="H25" s="501"/>
      <c r="I25" s="501"/>
      <c r="J25" s="501"/>
      <c r="K25" s="501"/>
      <c r="L25" s="501"/>
      <c r="M25" s="502"/>
      <c r="N25" s="502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2"/>
      <c r="AH25" s="502"/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</row>
    <row r="26" spans="1:56" ht="12.75">
      <c r="A26" s="503"/>
      <c r="B26" s="435">
        <v>4.8</v>
      </c>
      <c r="C26" s="442">
        <v>150.31</v>
      </c>
      <c r="D26" s="501">
        <v>0.3894</v>
      </c>
      <c r="E26" s="500">
        <v>1.888</v>
      </c>
      <c r="F26" s="501">
        <v>1.31</v>
      </c>
      <c r="G26" s="501"/>
      <c r="H26" s="501"/>
      <c r="I26" s="501"/>
      <c r="J26" s="501"/>
      <c r="K26" s="501"/>
      <c r="L26" s="501"/>
      <c r="M26" s="502"/>
      <c r="N26" s="502"/>
      <c r="O26" s="502"/>
      <c r="P26" s="502"/>
      <c r="Q26" s="502"/>
      <c r="R26" s="502"/>
      <c r="S26" s="502"/>
      <c r="T26" s="502"/>
      <c r="U26" s="502"/>
      <c r="V26" s="502"/>
      <c r="W26" s="502"/>
      <c r="X26" s="502"/>
      <c r="Y26" s="502"/>
      <c r="Z26" s="502"/>
      <c r="AA26" s="502"/>
      <c r="AB26" s="502"/>
      <c r="AC26" s="502"/>
      <c r="AD26" s="502"/>
      <c r="AE26" s="502"/>
      <c r="AF26" s="502"/>
      <c r="AG26" s="502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</row>
    <row r="27" spans="1:56" ht="12.75">
      <c r="A27" s="503"/>
      <c r="B27" s="435">
        <v>5</v>
      </c>
      <c r="C27" s="442">
        <v>151.84</v>
      </c>
      <c r="D27" s="501">
        <v>0.3747</v>
      </c>
      <c r="E27" s="500">
        <v>1.89</v>
      </c>
      <c r="F27" s="501">
        <v>1.31</v>
      </c>
      <c r="G27" s="501"/>
      <c r="H27" s="501"/>
      <c r="I27" s="501"/>
      <c r="J27" s="501"/>
      <c r="K27" s="501"/>
      <c r="L27" s="501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2"/>
      <c r="AE27" s="502"/>
      <c r="AF27" s="502"/>
      <c r="AG27" s="502"/>
      <c r="AH27" s="502"/>
      <c r="AI27" s="502"/>
      <c r="AJ27" s="502"/>
      <c r="AK27" s="502"/>
      <c r="AL27" s="502"/>
      <c r="AM27" s="502"/>
      <c r="AN27" s="502"/>
      <c r="AO27" s="502"/>
      <c r="AP27" s="502"/>
      <c r="AQ27" s="502"/>
      <c r="AR27" s="502"/>
      <c r="AS27" s="502"/>
      <c r="AT27" s="502"/>
      <c r="AU27" s="502"/>
      <c r="AV27" s="502"/>
      <c r="AW27" s="502"/>
      <c r="AX27" s="502"/>
      <c r="AY27" s="502"/>
      <c r="AZ27" s="502"/>
      <c r="BA27" s="502"/>
      <c r="BB27" s="502"/>
      <c r="BC27" s="502"/>
      <c r="BD27" s="502"/>
    </row>
    <row r="28" spans="1:56" ht="12.75">
      <c r="A28" s="503"/>
      <c r="B28" s="435">
        <v>6</v>
      </c>
      <c r="C28" s="442">
        <v>158.84</v>
      </c>
      <c r="D28" s="501">
        <v>0.3155</v>
      </c>
      <c r="E28" s="511">
        <v>1.91</v>
      </c>
      <c r="F28" s="512">
        <v>1.305</v>
      </c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2"/>
      <c r="AH28" s="502"/>
      <c r="AI28" s="502"/>
      <c r="AJ28" s="502"/>
      <c r="AK28" s="502"/>
      <c r="AL28" s="502"/>
      <c r="AM28" s="502"/>
      <c r="AN28" s="502"/>
      <c r="AO28" s="502"/>
      <c r="AP28" s="502"/>
      <c r="AQ28" s="502"/>
      <c r="AR28" s="502"/>
      <c r="AS28" s="502"/>
      <c r="AT28" s="502"/>
      <c r="AU28" s="502"/>
      <c r="AV28" s="502"/>
      <c r="AW28" s="502"/>
      <c r="AX28" s="502"/>
      <c r="AY28" s="502"/>
      <c r="AZ28" s="502"/>
      <c r="BA28" s="502"/>
      <c r="BB28" s="502"/>
      <c r="BC28" s="502"/>
      <c r="BD28" s="502"/>
    </row>
    <row r="29" spans="1:56" ht="12.75">
      <c r="A29" s="503"/>
      <c r="B29" s="435">
        <v>7</v>
      </c>
      <c r="C29" s="442">
        <v>164.96</v>
      </c>
      <c r="D29" s="501">
        <v>0.2727</v>
      </c>
      <c r="E29" s="511">
        <v>1.915</v>
      </c>
      <c r="F29" s="512">
        <v>1.305</v>
      </c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02"/>
      <c r="AK29" s="502"/>
      <c r="AL29" s="502"/>
      <c r="AM29" s="502"/>
      <c r="AN29" s="502"/>
      <c r="AO29" s="502"/>
      <c r="AP29" s="502"/>
      <c r="AQ29" s="502"/>
      <c r="AR29" s="502"/>
      <c r="AS29" s="502"/>
      <c r="AT29" s="502"/>
      <c r="AU29" s="502"/>
      <c r="AV29" s="502"/>
      <c r="AW29" s="502"/>
      <c r="AX29" s="502"/>
      <c r="AY29" s="502"/>
      <c r="AZ29" s="502"/>
      <c r="BA29" s="502"/>
      <c r="BB29" s="502"/>
      <c r="BC29" s="502"/>
      <c r="BD29" s="502"/>
    </row>
    <row r="30" spans="1:56" ht="12.75">
      <c r="A30" s="503"/>
      <c r="B30" s="435">
        <v>8</v>
      </c>
      <c r="C30" s="442">
        <v>170.41</v>
      </c>
      <c r="D30" s="501">
        <v>0.2403</v>
      </c>
      <c r="E30" s="511">
        <v>1.92</v>
      </c>
      <c r="F30" s="512">
        <v>1.305</v>
      </c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  <c r="R30" s="502"/>
      <c r="S30" s="502"/>
      <c r="T30" s="502"/>
      <c r="U30" s="502"/>
      <c r="V30" s="502"/>
      <c r="W30" s="502"/>
      <c r="X30" s="502"/>
      <c r="Y30" s="502"/>
      <c r="Z30" s="502"/>
      <c r="AA30" s="502"/>
      <c r="AB30" s="502"/>
      <c r="AC30" s="502"/>
      <c r="AD30" s="502"/>
      <c r="AE30" s="502"/>
      <c r="AF30" s="502"/>
      <c r="AG30" s="502"/>
      <c r="AH30" s="502"/>
      <c r="AI30" s="502"/>
      <c r="AJ30" s="502"/>
      <c r="AK30" s="502"/>
      <c r="AL30" s="502"/>
      <c r="AM30" s="502"/>
      <c r="AN30" s="502"/>
      <c r="AO30" s="502"/>
      <c r="AP30" s="502"/>
      <c r="AQ30" s="502"/>
      <c r="AR30" s="502"/>
      <c r="AS30" s="502"/>
      <c r="AT30" s="502"/>
      <c r="AU30" s="502"/>
      <c r="AV30" s="502"/>
      <c r="AW30" s="502"/>
      <c r="AX30" s="502"/>
      <c r="AY30" s="502"/>
      <c r="AZ30" s="502"/>
      <c r="BA30" s="502"/>
      <c r="BB30" s="502"/>
      <c r="BC30" s="502"/>
      <c r="BD30" s="502"/>
    </row>
    <row r="31" spans="1:56" ht="12.75">
      <c r="A31" s="503"/>
      <c r="B31" s="435">
        <v>9</v>
      </c>
      <c r="C31" s="442">
        <v>175.36</v>
      </c>
      <c r="D31" s="501">
        <v>0.21498</v>
      </c>
      <c r="E31" s="511">
        <v>1.925</v>
      </c>
      <c r="F31" s="512">
        <v>1.305</v>
      </c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</row>
    <row r="32" spans="1:56" ht="12.75">
      <c r="A32" s="503"/>
      <c r="B32" s="435">
        <v>10</v>
      </c>
      <c r="C32" s="442">
        <v>179.88</v>
      </c>
      <c r="D32" s="501">
        <v>0.1943</v>
      </c>
      <c r="E32" s="511">
        <v>1.93</v>
      </c>
      <c r="F32" s="512">
        <v>1.305</v>
      </c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2"/>
      <c r="Z32" s="502"/>
      <c r="AA32" s="502"/>
      <c r="AB32" s="502"/>
      <c r="AC32" s="502"/>
      <c r="AD32" s="502"/>
      <c r="AE32" s="502"/>
      <c r="AF32" s="502"/>
      <c r="AG32" s="502"/>
      <c r="AH32" s="502"/>
      <c r="AI32" s="502"/>
      <c r="AJ32" s="502"/>
      <c r="AK32" s="502"/>
      <c r="AL32" s="502"/>
      <c r="AM32" s="502"/>
      <c r="AN32" s="502"/>
      <c r="AO32" s="502"/>
      <c r="AP32" s="502"/>
      <c r="AQ32" s="502"/>
      <c r="AR32" s="502"/>
      <c r="AS32" s="502"/>
      <c r="AT32" s="502"/>
      <c r="AU32" s="502"/>
      <c r="AV32" s="502"/>
      <c r="AW32" s="502"/>
      <c r="AX32" s="502"/>
      <c r="AY32" s="502"/>
      <c r="AZ32" s="502"/>
      <c r="BA32" s="502"/>
      <c r="BB32" s="502"/>
      <c r="BC32" s="502"/>
      <c r="BD32" s="502"/>
    </row>
    <row r="33" spans="1:56" ht="12.75">
      <c r="A33" s="503"/>
      <c r="B33" s="435">
        <v>11</v>
      </c>
      <c r="C33" s="442">
        <v>184.06</v>
      </c>
      <c r="D33" s="501">
        <v>0.1774</v>
      </c>
      <c r="E33" s="511">
        <v>1.932</v>
      </c>
      <c r="F33" s="512">
        <v>1.3</v>
      </c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2"/>
      <c r="W33" s="502"/>
      <c r="X33" s="502"/>
      <c r="Y33" s="502"/>
      <c r="Z33" s="502"/>
      <c r="AA33" s="502"/>
      <c r="AB33" s="502"/>
      <c r="AC33" s="502"/>
      <c r="AD33" s="502"/>
      <c r="AE33" s="502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</row>
    <row r="34" spans="1:56" ht="12.75">
      <c r="A34" s="503"/>
      <c r="B34" s="435">
        <v>12</v>
      </c>
      <c r="C34" s="442">
        <v>187.96</v>
      </c>
      <c r="D34" s="501">
        <v>0.1632</v>
      </c>
      <c r="E34" s="511">
        <v>1.935</v>
      </c>
      <c r="F34" s="512">
        <v>1.3</v>
      </c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  <c r="AV34" s="502"/>
      <c r="AW34" s="502"/>
      <c r="AX34" s="502"/>
      <c r="AY34" s="502"/>
      <c r="AZ34" s="502"/>
      <c r="BA34" s="502"/>
      <c r="BB34" s="502"/>
      <c r="BC34" s="502"/>
      <c r="BD34" s="502"/>
    </row>
    <row r="35" spans="1:56" ht="12.75">
      <c r="A35" s="503"/>
      <c r="B35" s="435">
        <v>13</v>
      </c>
      <c r="C35" s="442">
        <v>191.6</v>
      </c>
      <c r="D35" s="501">
        <v>0.1511</v>
      </c>
      <c r="E35" s="511">
        <v>1.94</v>
      </c>
      <c r="F35" s="512">
        <v>1.3</v>
      </c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  <c r="AV35" s="502"/>
      <c r="AW35" s="502"/>
      <c r="AX35" s="502"/>
      <c r="AY35" s="502"/>
      <c r="AZ35" s="502"/>
      <c r="BA35" s="502"/>
      <c r="BB35" s="502"/>
      <c r="BC35" s="502"/>
      <c r="BD35" s="502"/>
    </row>
    <row r="36" spans="1:56" ht="12.75">
      <c r="A36" s="503"/>
      <c r="B36" s="435">
        <v>14</v>
      </c>
      <c r="C36" s="442">
        <v>195.04</v>
      </c>
      <c r="D36" s="501">
        <v>0.1407</v>
      </c>
      <c r="E36" s="511">
        <v>1.945</v>
      </c>
      <c r="F36" s="512">
        <v>1.3</v>
      </c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</row>
    <row r="37" spans="1:56" ht="12.75">
      <c r="A37" s="503"/>
      <c r="B37" s="435">
        <v>15</v>
      </c>
      <c r="C37" s="442">
        <v>198.28</v>
      </c>
      <c r="D37" s="501">
        <v>0.1316</v>
      </c>
      <c r="E37" s="511">
        <v>1.95</v>
      </c>
      <c r="F37" s="512">
        <v>1.3</v>
      </c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  <c r="AV37" s="502"/>
      <c r="AW37" s="502"/>
      <c r="AX37" s="502"/>
      <c r="AY37" s="502"/>
      <c r="AZ37" s="502"/>
      <c r="BA37" s="502"/>
      <c r="BB37" s="502"/>
      <c r="BC37" s="502"/>
      <c r="BD37" s="502"/>
    </row>
    <row r="38" spans="1:56" ht="12.75">
      <c r="A38" s="503"/>
      <c r="B38" s="435">
        <v>16</v>
      </c>
      <c r="C38" s="442">
        <v>201.37</v>
      </c>
      <c r="D38" s="501">
        <v>0.1237</v>
      </c>
      <c r="E38" s="511">
        <v>1.952</v>
      </c>
      <c r="F38" s="512">
        <v>1.3</v>
      </c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502"/>
      <c r="AX38" s="502"/>
      <c r="AY38" s="502"/>
      <c r="AZ38" s="502"/>
      <c r="BA38" s="502"/>
      <c r="BB38" s="502"/>
      <c r="BC38" s="502"/>
      <c r="BD38" s="502"/>
    </row>
    <row r="39" spans="1:56" ht="12.75">
      <c r="A39" s="503"/>
      <c r="B39" s="435">
        <v>17</v>
      </c>
      <c r="C39" s="442">
        <v>204.3</v>
      </c>
      <c r="D39" s="501">
        <v>0.1166</v>
      </c>
      <c r="E39" s="511">
        <v>1.954</v>
      </c>
      <c r="F39" s="512">
        <v>1.3</v>
      </c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2"/>
      <c r="AX39" s="502"/>
      <c r="AY39" s="502"/>
      <c r="AZ39" s="502"/>
      <c r="BA39" s="502"/>
      <c r="BB39" s="502"/>
      <c r="BC39" s="502"/>
      <c r="BD39" s="502"/>
    </row>
    <row r="40" spans="1:56" ht="12.75">
      <c r="A40" s="503"/>
      <c r="B40" s="435">
        <v>18</v>
      </c>
      <c r="C40" s="442">
        <v>207.11</v>
      </c>
      <c r="D40" s="501">
        <v>0.1103</v>
      </c>
      <c r="E40" s="511">
        <v>1.956</v>
      </c>
      <c r="F40" s="512">
        <v>1.3</v>
      </c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502"/>
      <c r="AP40" s="502"/>
      <c r="AQ40" s="502"/>
      <c r="AR40" s="502"/>
      <c r="AS40" s="502"/>
      <c r="AT40" s="502"/>
      <c r="AU40" s="502"/>
      <c r="AV40" s="502"/>
      <c r="AW40" s="502"/>
      <c r="AX40" s="502"/>
      <c r="AY40" s="502"/>
      <c r="AZ40" s="502"/>
      <c r="BA40" s="502"/>
      <c r="BB40" s="502"/>
      <c r="BC40" s="502"/>
      <c r="BD40" s="502"/>
    </row>
    <row r="41" spans="1:56" ht="12.75">
      <c r="A41" s="503"/>
      <c r="B41" s="435">
        <v>19</v>
      </c>
      <c r="C41" s="442">
        <v>209.79</v>
      </c>
      <c r="D41" s="501">
        <v>0.1046</v>
      </c>
      <c r="E41" s="511">
        <v>1.958</v>
      </c>
      <c r="F41" s="512">
        <v>1.3</v>
      </c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/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502"/>
      <c r="AP41" s="502"/>
      <c r="AQ41" s="502"/>
      <c r="AR41" s="502"/>
      <c r="AS41" s="502"/>
      <c r="AT41" s="502"/>
      <c r="AU41" s="502"/>
      <c r="AV41" s="502"/>
      <c r="AW41" s="502"/>
      <c r="AX41" s="502"/>
      <c r="AY41" s="502"/>
      <c r="AZ41" s="502"/>
      <c r="BA41" s="502"/>
      <c r="BB41" s="502"/>
      <c r="BC41" s="502"/>
      <c r="BD41" s="502"/>
    </row>
    <row r="42" spans="1:56" ht="12.75">
      <c r="A42" s="503"/>
      <c r="B42" s="435">
        <v>20</v>
      </c>
      <c r="C42" s="442">
        <v>212.37</v>
      </c>
      <c r="D42" s="501">
        <v>0.09954</v>
      </c>
      <c r="E42" s="511">
        <v>1.96</v>
      </c>
      <c r="F42" s="512">
        <v>1.29</v>
      </c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2"/>
      <c r="AR42" s="502"/>
      <c r="AS42" s="502"/>
      <c r="AT42" s="502"/>
      <c r="AU42" s="502"/>
      <c r="AV42" s="502"/>
      <c r="AW42" s="502"/>
      <c r="AX42" s="502"/>
      <c r="AY42" s="502"/>
      <c r="AZ42" s="502"/>
      <c r="BA42" s="502"/>
      <c r="BB42" s="502"/>
      <c r="BC42" s="502"/>
      <c r="BD42" s="502"/>
    </row>
    <row r="43" spans="1:56" ht="12.75">
      <c r="A43" s="503"/>
      <c r="B43" s="435">
        <v>21</v>
      </c>
      <c r="C43" s="442">
        <v>214.85</v>
      </c>
      <c r="D43" s="501">
        <v>0.0948</v>
      </c>
      <c r="E43" s="511">
        <v>1.9615</v>
      </c>
      <c r="F43" s="512">
        <v>1.29</v>
      </c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2"/>
      <c r="AX43" s="502"/>
      <c r="AY43" s="502"/>
      <c r="AZ43" s="502"/>
      <c r="BA43" s="502"/>
      <c r="BB43" s="502"/>
      <c r="BC43" s="502"/>
      <c r="BD43" s="502"/>
    </row>
    <row r="44" spans="1:56" ht="12.75">
      <c r="A44" s="503"/>
      <c r="B44" s="435">
        <v>22</v>
      </c>
      <c r="C44" s="442">
        <v>217.24</v>
      </c>
      <c r="D44" s="501">
        <v>0.09065</v>
      </c>
      <c r="E44" s="511">
        <v>1.963</v>
      </c>
      <c r="F44" s="512">
        <v>1.29</v>
      </c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502"/>
      <c r="Z44" s="502"/>
      <c r="AA44" s="502"/>
      <c r="AB44" s="502"/>
      <c r="AC44" s="502"/>
      <c r="AD44" s="502"/>
      <c r="AE44" s="502"/>
      <c r="AF44" s="502"/>
      <c r="AG44" s="502"/>
      <c r="AH44" s="502"/>
      <c r="AI44" s="502"/>
      <c r="AJ44" s="502"/>
      <c r="AK44" s="502"/>
      <c r="AL44" s="502"/>
      <c r="AM44" s="502"/>
      <c r="AN44" s="502"/>
      <c r="AO44" s="502"/>
      <c r="AP44" s="502"/>
      <c r="AQ44" s="502"/>
      <c r="AR44" s="502"/>
      <c r="AS44" s="502"/>
      <c r="AT44" s="502"/>
      <c r="AU44" s="502"/>
      <c r="AV44" s="502"/>
      <c r="AW44" s="502"/>
      <c r="AX44" s="502"/>
      <c r="AY44" s="502"/>
      <c r="AZ44" s="502"/>
      <c r="BA44" s="502"/>
      <c r="BB44" s="502"/>
      <c r="BC44" s="502"/>
      <c r="BD44" s="502"/>
    </row>
    <row r="45" spans="1:56" ht="12.75">
      <c r="A45" s="503"/>
      <c r="B45" s="435">
        <v>23</v>
      </c>
      <c r="C45" s="442">
        <v>219.54</v>
      </c>
      <c r="D45" s="501">
        <v>0.0867</v>
      </c>
      <c r="E45" s="511">
        <v>1.9632</v>
      </c>
      <c r="F45" s="512">
        <v>1.29</v>
      </c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</row>
    <row r="46" spans="1:56" ht="12.75">
      <c r="A46" s="503"/>
      <c r="B46" s="435">
        <v>24</v>
      </c>
      <c r="C46" s="442">
        <v>221.78</v>
      </c>
      <c r="D46" s="501">
        <v>0.0832</v>
      </c>
      <c r="E46" s="511">
        <v>1.9635</v>
      </c>
      <c r="F46" s="512">
        <v>1.29</v>
      </c>
      <c r="G46" s="502"/>
      <c r="H46" s="502"/>
      <c r="I46" s="502"/>
      <c r="J46" s="502"/>
      <c r="K46" s="502"/>
      <c r="L46" s="502"/>
      <c r="M46" s="502"/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2"/>
      <c r="AX46" s="502"/>
      <c r="AY46" s="502"/>
      <c r="AZ46" s="502"/>
      <c r="BA46" s="502"/>
      <c r="BB46" s="502"/>
      <c r="BC46" s="502"/>
      <c r="BD46" s="502"/>
    </row>
    <row r="47" spans="1:56" ht="12.75">
      <c r="A47" s="503"/>
      <c r="B47" s="435">
        <v>25</v>
      </c>
      <c r="C47" s="442">
        <v>223.94</v>
      </c>
      <c r="D47" s="501">
        <v>0.0799</v>
      </c>
      <c r="E47" s="511">
        <v>1.964</v>
      </c>
      <c r="F47" s="512">
        <v>1.29</v>
      </c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</row>
    <row r="48" spans="1:56" ht="12.75">
      <c r="A48" s="503"/>
      <c r="B48" s="435">
        <v>26</v>
      </c>
      <c r="C48" s="442">
        <v>226.04</v>
      </c>
      <c r="D48" s="501">
        <v>0.07686</v>
      </c>
      <c r="E48" s="511">
        <v>1.9642</v>
      </c>
      <c r="F48" s="512">
        <v>1.29</v>
      </c>
      <c r="G48" s="502"/>
      <c r="H48" s="502"/>
      <c r="I48" s="502"/>
      <c r="J48" s="502"/>
      <c r="K48" s="502"/>
      <c r="L48" s="502"/>
      <c r="M48" s="502"/>
      <c r="N48" s="502"/>
      <c r="O48" s="502"/>
      <c r="P48" s="502"/>
      <c r="Q48" s="502"/>
      <c r="R48" s="502"/>
      <c r="S48" s="502"/>
      <c r="T48" s="502"/>
      <c r="U48" s="502"/>
      <c r="V48" s="502"/>
      <c r="W48" s="502"/>
      <c r="X48" s="502"/>
      <c r="Y48" s="502"/>
      <c r="Z48" s="502"/>
      <c r="AA48" s="502"/>
      <c r="AB48" s="502"/>
      <c r="AC48" s="502"/>
      <c r="AD48" s="502"/>
      <c r="AE48" s="502"/>
      <c r="AF48" s="502"/>
      <c r="AG48" s="502"/>
      <c r="AH48" s="502"/>
      <c r="AI48" s="502"/>
      <c r="AJ48" s="502"/>
      <c r="AK48" s="502"/>
      <c r="AL48" s="502"/>
      <c r="AM48" s="502"/>
      <c r="AN48" s="502"/>
      <c r="AO48" s="502"/>
      <c r="AP48" s="502"/>
      <c r="AQ48" s="502"/>
      <c r="AR48" s="502"/>
      <c r="AS48" s="502"/>
      <c r="AT48" s="502"/>
      <c r="AU48" s="502"/>
      <c r="AV48" s="502"/>
      <c r="AW48" s="502"/>
      <c r="AX48" s="502"/>
      <c r="AY48" s="502"/>
      <c r="AZ48" s="502"/>
      <c r="BA48" s="502"/>
      <c r="BB48" s="502"/>
      <c r="BC48" s="502"/>
      <c r="BD48" s="502"/>
    </row>
    <row r="49" spans="1:56" ht="12.75">
      <c r="A49" s="503"/>
      <c r="B49" s="435">
        <v>27</v>
      </c>
      <c r="C49" s="442">
        <v>228.06</v>
      </c>
      <c r="D49" s="501">
        <v>0.0741</v>
      </c>
      <c r="E49" s="511">
        <v>1.9644</v>
      </c>
      <c r="F49" s="512">
        <v>1.29</v>
      </c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502"/>
      <c r="AN49" s="502"/>
      <c r="AO49" s="502"/>
      <c r="AP49" s="502"/>
      <c r="AQ49" s="502"/>
      <c r="AR49" s="502"/>
      <c r="AS49" s="502"/>
      <c r="AT49" s="502"/>
      <c r="AU49" s="502"/>
      <c r="AV49" s="502"/>
      <c r="AW49" s="502"/>
      <c r="AX49" s="502"/>
      <c r="AY49" s="502"/>
      <c r="AZ49" s="502"/>
      <c r="BA49" s="502"/>
      <c r="BB49" s="502"/>
      <c r="BC49" s="502"/>
      <c r="BD49" s="502"/>
    </row>
    <row r="50" spans="1:56" ht="12.75">
      <c r="A50" s="503"/>
      <c r="B50" s="435">
        <v>28</v>
      </c>
      <c r="C50" s="442">
        <v>230.05</v>
      </c>
      <c r="D50" s="501">
        <v>0.07139</v>
      </c>
      <c r="E50" s="511">
        <v>1.9646</v>
      </c>
      <c r="F50" s="512">
        <v>1.29</v>
      </c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</row>
    <row r="51" spans="1:56" ht="12.75">
      <c r="A51" s="503"/>
      <c r="B51" s="435">
        <v>29</v>
      </c>
      <c r="C51" s="442">
        <v>231.96</v>
      </c>
      <c r="D51" s="501">
        <v>0.0689</v>
      </c>
      <c r="E51" s="511">
        <v>1.9648</v>
      </c>
      <c r="F51" s="512">
        <v>1.29</v>
      </c>
      <c r="G51" s="502"/>
      <c r="H51" s="502"/>
      <c r="I51" s="502"/>
      <c r="J51" s="502"/>
      <c r="K51" s="502"/>
      <c r="L51" s="502"/>
      <c r="M51" s="502"/>
      <c r="N51" s="502"/>
      <c r="O51" s="502"/>
      <c r="P51" s="502"/>
      <c r="Q51" s="502"/>
      <c r="R51" s="502"/>
      <c r="S51" s="502"/>
      <c r="T51" s="502"/>
      <c r="U51" s="502"/>
      <c r="V51" s="502"/>
      <c r="W51" s="502"/>
      <c r="X51" s="502"/>
      <c r="Y51" s="502"/>
      <c r="Z51" s="502"/>
      <c r="AA51" s="502"/>
      <c r="AB51" s="502"/>
      <c r="AC51" s="502"/>
      <c r="AD51" s="502"/>
      <c r="AE51" s="502"/>
      <c r="AF51" s="502"/>
      <c r="AG51" s="502"/>
      <c r="AH51" s="502"/>
      <c r="AI51" s="502"/>
      <c r="AJ51" s="502"/>
      <c r="AK51" s="502"/>
      <c r="AL51" s="502"/>
      <c r="AM51" s="502"/>
      <c r="AN51" s="502"/>
      <c r="AO51" s="502"/>
      <c r="AP51" s="502"/>
      <c r="AQ51" s="502"/>
      <c r="AR51" s="502"/>
      <c r="AS51" s="502"/>
      <c r="AT51" s="502"/>
      <c r="AU51" s="502"/>
      <c r="AV51" s="502"/>
      <c r="AW51" s="502"/>
      <c r="AX51" s="502"/>
      <c r="AY51" s="502"/>
      <c r="AZ51" s="502"/>
      <c r="BA51" s="502"/>
      <c r="BB51" s="502"/>
      <c r="BC51" s="502"/>
      <c r="BD51" s="502"/>
    </row>
    <row r="52" spans="1:56" ht="12.75">
      <c r="A52" s="503"/>
      <c r="B52" s="435">
        <v>30</v>
      </c>
      <c r="C52" s="442">
        <v>242.54</v>
      </c>
      <c r="D52" s="501">
        <v>0.05703</v>
      </c>
      <c r="E52" s="511">
        <v>1.965</v>
      </c>
      <c r="F52" s="512">
        <v>1.29</v>
      </c>
      <c r="G52" s="502"/>
      <c r="H52" s="502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2"/>
      <c r="AR52" s="502"/>
      <c r="AS52" s="502"/>
      <c r="AT52" s="502"/>
      <c r="AU52" s="502"/>
      <c r="AV52" s="502"/>
      <c r="AW52" s="502"/>
      <c r="AX52" s="502"/>
      <c r="AY52" s="502"/>
      <c r="AZ52" s="502"/>
      <c r="BA52" s="502"/>
      <c r="BB52" s="502"/>
      <c r="BC52" s="502"/>
      <c r="BD52" s="502"/>
    </row>
    <row r="53" spans="1:56" ht="12.75">
      <c r="A53" s="503"/>
      <c r="B53" s="435">
        <v>31</v>
      </c>
      <c r="C53" s="442">
        <v>235.66</v>
      </c>
      <c r="D53" s="501">
        <v>0.0644</v>
      </c>
      <c r="E53" s="511">
        <v>1.965</v>
      </c>
      <c r="F53" s="512">
        <v>1.285</v>
      </c>
      <c r="G53" s="502"/>
      <c r="H53" s="502"/>
      <c r="I53" s="502"/>
      <c r="J53" s="502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2"/>
      <c r="AV53" s="502"/>
      <c r="AW53" s="502"/>
      <c r="AX53" s="502"/>
      <c r="AY53" s="502"/>
      <c r="AZ53" s="502"/>
      <c r="BA53" s="502"/>
      <c r="BB53" s="502"/>
      <c r="BC53" s="502"/>
      <c r="BD53" s="502"/>
    </row>
    <row r="54" spans="1:56" ht="12.75">
      <c r="A54" s="503"/>
      <c r="B54" s="435">
        <v>32</v>
      </c>
      <c r="C54" s="442">
        <v>237.44</v>
      </c>
      <c r="D54" s="501">
        <v>0.06243</v>
      </c>
      <c r="E54" s="511">
        <v>1.965</v>
      </c>
      <c r="F54" s="512">
        <v>1.285</v>
      </c>
      <c r="G54" s="502"/>
      <c r="H54" s="502"/>
      <c r="I54" s="502"/>
      <c r="J54" s="502"/>
      <c r="K54" s="502"/>
      <c r="L54" s="502"/>
      <c r="M54" s="502"/>
      <c r="N54" s="502"/>
      <c r="O54" s="502"/>
      <c r="P54" s="502"/>
      <c r="Q54" s="502"/>
      <c r="R54" s="502"/>
      <c r="S54" s="502"/>
      <c r="T54" s="502"/>
      <c r="U54" s="502"/>
      <c r="V54" s="502"/>
      <c r="W54" s="502"/>
      <c r="X54" s="502"/>
      <c r="Y54" s="502"/>
      <c r="Z54" s="502"/>
      <c r="AA54" s="502"/>
      <c r="AB54" s="502"/>
      <c r="AC54" s="502"/>
      <c r="AD54" s="502"/>
      <c r="AE54" s="502"/>
      <c r="AF54" s="502"/>
      <c r="AG54" s="502"/>
      <c r="AH54" s="502"/>
      <c r="AI54" s="502"/>
      <c r="AJ54" s="502"/>
      <c r="AK54" s="502"/>
      <c r="AL54" s="502"/>
      <c r="AM54" s="502"/>
      <c r="AN54" s="502"/>
      <c r="AO54" s="502"/>
      <c r="AP54" s="502"/>
      <c r="AQ54" s="502"/>
      <c r="AR54" s="502"/>
      <c r="AS54" s="502"/>
      <c r="AT54" s="502"/>
      <c r="AU54" s="502"/>
      <c r="AV54" s="502"/>
      <c r="AW54" s="502"/>
      <c r="AX54" s="502"/>
      <c r="AY54" s="502"/>
      <c r="AZ54" s="502"/>
      <c r="BA54" s="502"/>
      <c r="BB54" s="502"/>
      <c r="BC54" s="502"/>
      <c r="BD54" s="502"/>
    </row>
    <row r="55" spans="1:56" ht="12.75">
      <c r="A55" s="503"/>
      <c r="B55" s="435">
        <v>33</v>
      </c>
      <c r="C55" s="442">
        <v>239.18</v>
      </c>
      <c r="D55" s="501">
        <v>0.0605</v>
      </c>
      <c r="E55" s="511">
        <v>1.965</v>
      </c>
      <c r="F55" s="512">
        <v>1.285</v>
      </c>
      <c r="G55" s="502"/>
      <c r="H55" s="502"/>
      <c r="I55" s="502"/>
      <c r="J55" s="502"/>
      <c r="K55" s="502"/>
      <c r="L55" s="502"/>
      <c r="M55" s="502"/>
      <c r="N55" s="502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2"/>
      <c r="AH55" s="502"/>
      <c r="AI55" s="502"/>
      <c r="AJ55" s="502"/>
      <c r="AK55" s="502"/>
      <c r="AL55" s="502"/>
      <c r="AM55" s="502"/>
      <c r="AN55" s="502"/>
      <c r="AO55" s="502"/>
      <c r="AP55" s="502"/>
      <c r="AQ55" s="502"/>
      <c r="AR55" s="502"/>
      <c r="AS55" s="502"/>
      <c r="AT55" s="502"/>
      <c r="AU55" s="502"/>
      <c r="AV55" s="502"/>
      <c r="AW55" s="502"/>
      <c r="AX55" s="502"/>
      <c r="AY55" s="502"/>
      <c r="AZ55" s="502"/>
      <c r="BA55" s="502"/>
      <c r="BB55" s="502"/>
      <c r="BC55" s="502"/>
      <c r="BD55" s="502"/>
    </row>
    <row r="56" spans="1:56" ht="12.75">
      <c r="A56" s="503"/>
      <c r="B56" s="435">
        <v>34</v>
      </c>
      <c r="C56" s="442">
        <v>240.88</v>
      </c>
      <c r="D56" s="501">
        <v>0.0587</v>
      </c>
      <c r="E56" s="511">
        <v>1.965</v>
      </c>
      <c r="F56" s="512">
        <v>1.285</v>
      </c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502"/>
      <c r="T56" s="502"/>
      <c r="U56" s="502"/>
      <c r="V56" s="502"/>
      <c r="W56" s="502"/>
      <c r="X56" s="502"/>
      <c r="Y56" s="502"/>
      <c r="Z56" s="502"/>
      <c r="AA56" s="502"/>
      <c r="AB56" s="502"/>
      <c r="AC56" s="502"/>
      <c r="AD56" s="502"/>
      <c r="AE56" s="502"/>
      <c r="AF56" s="502"/>
      <c r="AG56" s="502"/>
      <c r="AH56" s="502"/>
      <c r="AI56" s="502"/>
      <c r="AJ56" s="502"/>
      <c r="AK56" s="502"/>
      <c r="AL56" s="502"/>
      <c r="AM56" s="502"/>
      <c r="AN56" s="502"/>
      <c r="AO56" s="502"/>
      <c r="AP56" s="502"/>
      <c r="AQ56" s="502"/>
      <c r="AR56" s="502"/>
      <c r="AS56" s="502"/>
      <c r="AT56" s="502"/>
      <c r="AU56" s="502"/>
      <c r="AV56" s="502"/>
      <c r="AW56" s="502"/>
      <c r="AX56" s="502"/>
      <c r="AY56" s="502"/>
      <c r="AZ56" s="502"/>
      <c r="BA56" s="502"/>
      <c r="BB56" s="502"/>
      <c r="BC56" s="502"/>
      <c r="BD56" s="502"/>
    </row>
    <row r="57" spans="1:56" ht="12.75">
      <c r="A57" s="503"/>
      <c r="B57" s="435">
        <v>35</v>
      </c>
      <c r="C57" s="442">
        <v>242.54</v>
      </c>
      <c r="D57" s="501">
        <v>0.05703</v>
      </c>
      <c r="E57" s="511">
        <v>1.965</v>
      </c>
      <c r="F57" s="512">
        <v>1.285</v>
      </c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502"/>
      <c r="R57" s="502"/>
      <c r="S57" s="502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2"/>
      <c r="AE57" s="502"/>
      <c r="AF57" s="502"/>
      <c r="AG57" s="502"/>
      <c r="AH57" s="502"/>
      <c r="AI57" s="502"/>
      <c r="AJ57" s="502"/>
      <c r="AK57" s="502"/>
      <c r="AL57" s="502"/>
      <c r="AM57" s="502"/>
      <c r="AN57" s="502"/>
      <c r="AO57" s="502"/>
      <c r="AP57" s="502"/>
      <c r="AQ57" s="502"/>
      <c r="AR57" s="502"/>
      <c r="AS57" s="502"/>
      <c r="AT57" s="502"/>
      <c r="AU57" s="502"/>
      <c r="AV57" s="502"/>
      <c r="AW57" s="502"/>
      <c r="AX57" s="502"/>
      <c r="AY57" s="502"/>
      <c r="AZ57" s="502"/>
      <c r="BA57" s="502"/>
      <c r="BB57" s="502"/>
      <c r="BC57" s="502"/>
      <c r="BD57" s="502"/>
    </row>
    <row r="58" spans="1:56" ht="12.75">
      <c r="A58" s="503"/>
      <c r="B58" s="435">
        <v>36</v>
      </c>
      <c r="C58" s="442">
        <v>244.16</v>
      </c>
      <c r="D58" s="501">
        <v>0.0554</v>
      </c>
      <c r="E58" s="511">
        <v>1.965</v>
      </c>
      <c r="F58" s="512">
        <v>1.285</v>
      </c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2"/>
      <c r="AH58" s="502"/>
      <c r="AI58" s="502"/>
      <c r="AJ58" s="502"/>
      <c r="AK58" s="502"/>
      <c r="AL58" s="502"/>
      <c r="AM58" s="502"/>
      <c r="AN58" s="502"/>
      <c r="AO58" s="502"/>
      <c r="AP58" s="502"/>
      <c r="AQ58" s="502"/>
      <c r="AR58" s="502"/>
      <c r="AS58" s="502"/>
      <c r="AT58" s="502"/>
      <c r="AU58" s="502"/>
      <c r="AV58" s="502"/>
      <c r="AW58" s="502"/>
      <c r="AX58" s="502"/>
      <c r="AY58" s="502"/>
      <c r="AZ58" s="502"/>
      <c r="BA58" s="502"/>
      <c r="BB58" s="502"/>
      <c r="BC58" s="502"/>
      <c r="BD58" s="502"/>
    </row>
    <row r="59" spans="1:56" ht="12.75">
      <c r="A59" s="503"/>
      <c r="B59" s="435">
        <v>37</v>
      </c>
      <c r="C59" s="442">
        <v>245.75</v>
      </c>
      <c r="D59" s="501">
        <v>0.0539</v>
      </c>
      <c r="E59" s="511">
        <v>1.965</v>
      </c>
      <c r="F59" s="512">
        <v>1.28</v>
      </c>
      <c r="G59" s="502"/>
      <c r="H59" s="502"/>
      <c r="I59" s="502"/>
      <c r="J59" s="502"/>
      <c r="K59" s="502"/>
      <c r="L59" s="502"/>
      <c r="M59" s="502"/>
      <c r="N59" s="502"/>
      <c r="O59" s="502"/>
      <c r="P59" s="502"/>
      <c r="Q59" s="502"/>
      <c r="R59" s="502"/>
      <c r="S59" s="502"/>
      <c r="T59" s="502"/>
      <c r="U59" s="502"/>
      <c r="V59" s="502"/>
      <c r="W59" s="502"/>
      <c r="X59" s="502"/>
      <c r="Y59" s="502"/>
      <c r="Z59" s="502"/>
      <c r="AA59" s="502"/>
      <c r="AB59" s="502"/>
      <c r="AC59" s="502"/>
      <c r="AD59" s="502"/>
      <c r="AE59" s="502"/>
      <c r="AF59" s="502"/>
      <c r="AG59" s="502"/>
      <c r="AH59" s="502"/>
      <c r="AI59" s="502"/>
      <c r="AJ59" s="502"/>
      <c r="AK59" s="502"/>
      <c r="AL59" s="502"/>
      <c r="AM59" s="502"/>
      <c r="AN59" s="502"/>
      <c r="AO59" s="502"/>
      <c r="AP59" s="502"/>
      <c r="AQ59" s="502"/>
      <c r="AR59" s="502"/>
      <c r="AS59" s="502"/>
      <c r="AT59" s="502"/>
      <c r="AU59" s="502"/>
      <c r="AV59" s="502"/>
      <c r="AW59" s="502"/>
      <c r="AX59" s="502"/>
      <c r="AY59" s="502"/>
      <c r="AZ59" s="502"/>
      <c r="BA59" s="502"/>
      <c r="BB59" s="502"/>
      <c r="BC59" s="502"/>
      <c r="BD59" s="502"/>
    </row>
    <row r="60" spans="1:56" ht="12.75">
      <c r="A60" s="503"/>
      <c r="B60" s="435">
        <v>38</v>
      </c>
      <c r="C60" s="442">
        <v>247.31</v>
      </c>
      <c r="D60" s="501">
        <v>0.05243</v>
      </c>
      <c r="E60" s="511">
        <v>1.965</v>
      </c>
      <c r="F60" s="512">
        <v>1.28</v>
      </c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2"/>
      <c r="X60" s="502"/>
      <c r="Y60" s="502"/>
      <c r="Z60" s="502"/>
      <c r="AA60" s="502"/>
      <c r="AB60" s="502"/>
      <c r="AC60" s="502"/>
      <c r="AD60" s="502"/>
      <c r="AE60" s="502"/>
      <c r="AF60" s="502"/>
      <c r="AG60" s="502"/>
      <c r="AH60" s="502"/>
      <c r="AI60" s="502"/>
      <c r="AJ60" s="502"/>
      <c r="AK60" s="502"/>
      <c r="AL60" s="502"/>
      <c r="AM60" s="502"/>
      <c r="AN60" s="502"/>
      <c r="AO60" s="502"/>
      <c r="AP60" s="502"/>
      <c r="AQ60" s="502"/>
      <c r="AR60" s="502"/>
      <c r="AS60" s="502"/>
      <c r="AT60" s="502"/>
      <c r="AU60" s="502"/>
      <c r="AV60" s="502"/>
      <c r="AW60" s="502"/>
      <c r="AX60" s="502"/>
      <c r="AY60" s="502"/>
      <c r="AZ60" s="502"/>
      <c r="BA60" s="502"/>
      <c r="BB60" s="502"/>
      <c r="BC60" s="502"/>
      <c r="BD60" s="502"/>
    </row>
    <row r="61" spans="1:6" ht="12.75">
      <c r="A61" s="503"/>
      <c r="B61" s="435">
        <v>39</v>
      </c>
      <c r="C61" s="442">
        <v>248.84</v>
      </c>
      <c r="D61" s="501">
        <v>0.051</v>
      </c>
      <c r="E61" s="511">
        <v>1.965</v>
      </c>
      <c r="F61" s="512">
        <v>1.28</v>
      </c>
    </row>
    <row r="62" spans="1:6" ht="12.75">
      <c r="A62" s="503"/>
      <c r="B62" s="435">
        <v>40</v>
      </c>
      <c r="C62" s="442">
        <v>250.33</v>
      </c>
      <c r="D62" s="501">
        <v>0.04975</v>
      </c>
      <c r="E62" s="511">
        <v>1.965</v>
      </c>
      <c r="F62" s="512">
        <v>1.28</v>
      </c>
    </row>
    <row r="63" spans="1:6" ht="12.75">
      <c r="A63" s="503"/>
      <c r="B63" s="435">
        <v>45</v>
      </c>
      <c r="C63" s="442">
        <v>257.41</v>
      </c>
      <c r="D63" s="501">
        <v>0.0441</v>
      </c>
      <c r="E63" s="511">
        <v>1.965</v>
      </c>
      <c r="F63" s="512">
        <v>1.28</v>
      </c>
    </row>
    <row r="64" spans="1:6" ht="12.75">
      <c r="A64" s="503"/>
      <c r="B64" s="435">
        <v>50</v>
      </c>
      <c r="C64" s="442">
        <v>263.92</v>
      </c>
      <c r="D64" s="501">
        <v>0.0394</v>
      </c>
      <c r="E64" s="511">
        <v>1.965</v>
      </c>
      <c r="F64" s="503">
        <v>1.27</v>
      </c>
    </row>
    <row r="65" spans="1:6" ht="12.75">
      <c r="A65" s="503"/>
      <c r="B65" s="435">
        <v>55</v>
      </c>
      <c r="C65" s="442">
        <v>269.94</v>
      </c>
      <c r="D65" s="501">
        <v>0.0356</v>
      </c>
      <c r="E65" s="511">
        <v>1.965</v>
      </c>
      <c r="F65" s="503">
        <v>1.27</v>
      </c>
    </row>
    <row r="66" spans="1:6" ht="12.75">
      <c r="A66" s="503"/>
      <c r="B66" s="435">
        <v>60</v>
      </c>
      <c r="C66" s="442">
        <v>275.56</v>
      </c>
      <c r="D66" s="501">
        <v>0.0324</v>
      </c>
      <c r="E66" s="511">
        <v>1.965</v>
      </c>
      <c r="F66" s="503">
        <v>1.27</v>
      </c>
    </row>
    <row r="67" spans="1:6" ht="12.75">
      <c r="A67" s="503"/>
      <c r="B67" s="435">
        <v>65</v>
      </c>
      <c r="C67" s="442">
        <v>280.83</v>
      </c>
      <c r="D67" s="501">
        <v>0.0297</v>
      </c>
      <c r="E67" s="511">
        <v>1.964</v>
      </c>
      <c r="F67" s="503">
        <v>1.27</v>
      </c>
    </row>
    <row r="68" spans="1:6" ht="12.75">
      <c r="A68" s="503"/>
      <c r="B68" s="435">
        <v>70</v>
      </c>
      <c r="C68" s="442">
        <v>285.8</v>
      </c>
      <c r="D68" s="501">
        <v>0.0274</v>
      </c>
      <c r="E68" s="511">
        <v>1.962</v>
      </c>
      <c r="F68" s="503">
        <v>1.27</v>
      </c>
    </row>
    <row r="69" spans="1:6" ht="12.75">
      <c r="A69" s="503"/>
      <c r="B69" s="435">
        <v>75</v>
      </c>
      <c r="C69" s="442">
        <v>290.51</v>
      </c>
      <c r="D69" s="501">
        <v>0.0253</v>
      </c>
      <c r="E69" s="511">
        <v>1.96</v>
      </c>
      <c r="F69" s="503">
        <v>1.27</v>
      </c>
    </row>
    <row r="70" spans="1:6" ht="12.75">
      <c r="A70" s="503"/>
      <c r="B70" s="435">
        <v>80</v>
      </c>
      <c r="C70" s="442">
        <v>294.98</v>
      </c>
      <c r="D70" s="501">
        <v>0.0235</v>
      </c>
      <c r="E70" s="511">
        <v>1.957</v>
      </c>
      <c r="F70" s="503">
        <v>1.27</v>
      </c>
    </row>
    <row r="71" spans="1:6" ht="12.75">
      <c r="A71" s="503"/>
      <c r="B71" s="435">
        <v>85</v>
      </c>
      <c r="C71" s="442">
        <v>299.24</v>
      </c>
      <c r="D71" s="501">
        <v>0.0219</v>
      </c>
      <c r="E71" s="511">
        <v>1.954</v>
      </c>
      <c r="F71" s="503">
        <v>1.27</v>
      </c>
    </row>
    <row r="72" spans="1:6" ht="12.75">
      <c r="A72" s="503"/>
      <c r="B72" s="435">
        <v>90</v>
      </c>
      <c r="C72" s="442">
        <v>303.31</v>
      </c>
      <c r="D72" s="501">
        <v>0.02046</v>
      </c>
      <c r="E72" s="511">
        <v>1.95</v>
      </c>
      <c r="F72" s="503">
        <v>1.27</v>
      </c>
    </row>
    <row r="73" spans="1:6" ht="12.75">
      <c r="A73" s="503"/>
      <c r="B73" s="435">
        <v>95</v>
      </c>
      <c r="C73" s="442">
        <v>307.22</v>
      </c>
      <c r="D73" s="501">
        <v>0.0192</v>
      </c>
      <c r="E73" s="511">
        <v>1.945</v>
      </c>
      <c r="F73" s="503">
        <v>1.27</v>
      </c>
    </row>
    <row r="74" spans="1:6" ht="12.75">
      <c r="A74" s="503"/>
      <c r="B74" s="435">
        <v>100</v>
      </c>
      <c r="C74" s="442">
        <v>310.96</v>
      </c>
      <c r="D74" s="501">
        <v>0.018</v>
      </c>
      <c r="E74" s="511">
        <v>1.94</v>
      </c>
      <c r="F74" s="503">
        <v>1.27</v>
      </c>
    </row>
    <row r="75" spans="1:6" ht="12.75">
      <c r="A75" s="503"/>
      <c r="B75" s="435">
        <v>110</v>
      </c>
      <c r="C75" s="442">
        <v>318.04</v>
      </c>
      <c r="D75" s="501">
        <v>0.0159</v>
      </c>
      <c r="E75" s="511">
        <v>1.928</v>
      </c>
      <c r="F75" s="503">
        <v>1.27</v>
      </c>
    </row>
    <row r="76" spans="1:6" ht="12.75">
      <c r="A76" s="503"/>
      <c r="B76" s="435">
        <v>120</v>
      </c>
      <c r="C76" s="442">
        <v>324.64</v>
      </c>
      <c r="D76" s="501">
        <v>0.0143</v>
      </c>
      <c r="E76" s="511">
        <v>1.92</v>
      </c>
      <c r="F76" s="503">
        <v>1.27</v>
      </c>
    </row>
    <row r="77" spans="1:6" ht="12.75">
      <c r="A77" s="503"/>
      <c r="B77" s="435">
        <v>130</v>
      </c>
      <c r="C77" s="442">
        <v>330.81</v>
      </c>
      <c r="D77" s="501">
        <v>0.01278</v>
      </c>
      <c r="E77" s="511">
        <v>1.89</v>
      </c>
      <c r="F77" s="503">
        <v>1.27</v>
      </c>
    </row>
    <row r="78" spans="1:6" ht="12.75">
      <c r="A78" s="503"/>
      <c r="B78" s="435">
        <v>140</v>
      </c>
      <c r="C78" s="442">
        <v>336.63</v>
      </c>
      <c r="D78" s="501">
        <v>0.0115</v>
      </c>
      <c r="E78" s="511">
        <v>1.875</v>
      </c>
      <c r="F78" s="503">
        <v>1.27</v>
      </c>
    </row>
    <row r="79" spans="1:6" ht="12.75">
      <c r="A79" s="503"/>
      <c r="B79" s="435">
        <v>150</v>
      </c>
      <c r="C79" s="442">
        <v>342.12</v>
      </c>
      <c r="D79" s="501">
        <v>0.0104</v>
      </c>
      <c r="E79" s="511">
        <v>1.87</v>
      </c>
      <c r="F79" s="503">
        <v>1.27</v>
      </c>
    </row>
    <row r="80" spans="1:6" ht="12.75">
      <c r="A80" s="503"/>
      <c r="B80" s="435">
        <v>160</v>
      </c>
      <c r="C80" s="442">
        <v>347.32</v>
      </c>
      <c r="D80" s="501">
        <v>0.0093</v>
      </c>
      <c r="E80" s="511">
        <v>1.84</v>
      </c>
      <c r="F80" s="503">
        <v>1.27</v>
      </c>
    </row>
    <row r="81" spans="1:6" ht="12.75">
      <c r="A81" s="503"/>
      <c r="B81" s="435">
        <v>170</v>
      </c>
      <c r="C81" s="442">
        <v>352.26</v>
      </c>
      <c r="D81" s="501">
        <v>0.0084</v>
      </c>
      <c r="E81" s="511">
        <v>1.825</v>
      </c>
      <c r="F81" s="503">
        <v>1.27</v>
      </c>
    </row>
    <row r="82" spans="1:6" ht="12.75">
      <c r="A82" s="503"/>
      <c r="B82" s="435">
        <v>180</v>
      </c>
      <c r="C82" s="442">
        <v>356.96</v>
      </c>
      <c r="D82" s="501">
        <v>0.0075</v>
      </c>
      <c r="E82" s="511">
        <v>1.79</v>
      </c>
      <c r="F82" s="503">
        <v>1.27</v>
      </c>
    </row>
    <row r="83" spans="1:6" ht="12.75">
      <c r="A83" s="503"/>
      <c r="B83" s="435">
        <v>190</v>
      </c>
      <c r="C83" s="442">
        <v>361.44</v>
      </c>
      <c r="D83" s="501">
        <v>0.0067</v>
      </c>
      <c r="E83" s="511">
        <v>1.75</v>
      </c>
      <c r="F83" s="503">
        <v>1.27</v>
      </c>
    </row>
    <row r="84" spans="1:6" ht="12.75">
      <c r="A84" s="503"/>
      <c r="B84" s="435">
        <v>200</v>
      </c>
      <c r="C84" s="442">
        <v>365.71</v>
      </c>
      <c r="D84" s="501">
        <v>0.0059</v>
      </c>
      <c r="E84" s="511">
        <v>1.7</v>
      </c>
      <c r="F84" s="503">
        <v>1.27</v>
      </c>
    </row>
    <row r="85" spans="2:4" ht="12.75">
      <c r="B85" s="435"/>
      <c r="C85" s="442"/>
      <c r="D85" s="501"/>
    </row>
    <row r="86" spans="2:4" ht="12.75">
      <c r="B86" s="435"/>
      <c r="C86" s="442"/>
      <c r="D86" s="501"/>
    </row>
    <row r="87" spans="2:4" ht="12.75">
      <c r="B87" s="435"/>
      <c r="C87" s="442"/>
      <c r="D87" s="501"/>
    </row>
    <row r="88" spans="2:4" ht="12.75">
      <c r="B88" s="435"/>
      <c r="C88" s="442"/>
      <c r="D88" s="501"/>
    </row>
    <row r="89" spans="2:4" ht="12.75">
      <c r="B89" s="435"/>
      <c r="C89" s="442"/>
      <c r="D89" s="501"/>
    </row>
    <row r="90" spans="2:4" ht="12.75">
      <c r="B90" s="435"/>
      <c r="C90" s="442"/>
      <c r="D90" s="501"/>
    </row>
    <row r="91" spans="2:4" ht="12.75">
      <c r="B91" s="435"/>
      <c r="C91" s="442"/>
      <c r="D91" s="501"/>
    </row>
    <row r="92" spans="2:4" ht="12.75">
      <c r="B92" s="435"/>
      <c r="C92" s="442"/>
      <c r="D92" s="501"/>
    </row>
    <row r="93" spans="2:4" ht="12.75">
      <c r="B93" s="435"/>
      <c r="C93" s="442"/>
      <c r="D93" s="501"/>
    </row>
    <row r="94" spans="2:4" ht="12.75">
      <c r="B94" s="435"/>
      <c r="C94" s="442"/>
      <c r="D94" s="501"/>
    </row>
    <row r="95" spans="2:4" ht="12.75">
      <c r="B95" s="435"/>
      <c r="C95" s="442"/>
      <c r="D95" s="501"/>
    </row>
    <row r="96" spans="2:4" ht="12.75">
      <c r="B96" s="435"/>
      <c r="C96" s="442"/>
      <c r="D96" s="501"/>
    </row>
    <row r="97" spans="2:4" ht="12.75">
      <c r="B97" s="435"/>
      <c r="C97" s="442"/>
      <c r="D97" s="501"/>
    </row>
    <row r="98" spans="2:4" ht="12.75">
      <c r="B98" s="435"/>
      <c r="C98" s="442"/>
      <c r="D98" s="501"/>
    </row>
    <row r="99" spans="2:4" ht="12.75">
      <c r="B99" s="435"/>
      <c r="C99" s="442"/>
      <c r="D99" s="501"/>
    </row>
    <row r="100" spans="2:4" ht="12.75">
      <c r="B100" s="435"/>
      <c r="C100" s="442"/>
      <c r="D100" s="501"/>
    </row>
    <row r="101" spans="2:4" ht="12.75">
      <c r="B101" s="435"/>
      <c r="C101" s="442"/>
      <c r="D101" s="501"/>
    </row>
    <row r="102" spans="2:4" ht="12.75">
      <c r="B102" s="435"/>
      <c r="C102" s="442"/>
      <c r="D102" s="501"/>
    </row>
    <row r="103" spans="2:4" ht="12.75">
      <c r="B103" s="435"/>
      <c r="C103" s="442"/>
      <c r="D103" s="501"/>
    </row>
    <row r="104" spans="2:4" ht="12.75">
      <c r="B104" s="435"/>
      <c r="C104" s="442"/>
      <c r="D104" s="501"/>
    </row>
    <row r="105" spans="2:4" ht="12.75">
      <c r="B105" s="435"/>
      <c r="C105" s="442"/>
      <c r="D105" s="501"/>
    </row>
    <row r="106" spans="2:4" ht="12.75">
      <c r="B106" s="435"/>
      <c r="C106" s="442"/>
      <c r="D106" s="501"/>
    </row>
    <row r="107" spans="2:4" ht="12.75">
      <c r="B107" s="435"/>
      <c r="C107" s="442"/>
      <c r="D107" s="501"/>
    </row>
    <row r="108" spans="2:4" ht="12.75">
      <c r="B108" s="435"/>
      <c r="C108" s="442"/>
      <c r="D108" s="501"/>
    </row>
  </sheetData>
  <sheetProtection password="DD0F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Bullack.</dc:creator>
  <cp:keywords/>
  <dc:description/>
  <cp:lastModifiedBy>NT-Plattform</cp:lastModifiedBy>
  <cp:lastPrinted>2003-01-25T08:04:10Z</cp:lastPrinted>
  <dcterms:created xsi:type="dcterms:W3CDTF">2000-03-12T07:22:45Z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